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875" activeTab="0"/>
  </bookViews>
  <sheets>
    <sheet name="Příjmy" sheetId="1" r:id="rId1"/>
    <sheet name="Výdaje 1" sheetId="2" r:id="rId2"/>
    <sheet name="Výdaje 2" sheetId="3" r:id="rId3"/>
  </sheets>
  <definedNames/>
  <calcPr fullCalcOnLoad="1"/>
</workbook>
</file>

<file path=xl/sharedStrings.xml><?xml version="1.0" encoding="utf-8"?>
<sst xmlns="http://schemas.openxmlformats.org/spreadsheetml/2006/main" count="515" uniqueCount="368">
  <si>
    <t>v tis. Kč</t>
  </si>
  <si>
    <t>TEXT</t>
  </si>
  <si>
    <t>P ř í j m y</t>
  </si>
  <si>
    <t>1. Daňové příjmy:</t>
  </si>
  <si>
    <t>rozpočtové určení daní</t>
  </si>
  <si>
    <t>112- daň z příjmů města</t>
  </si>
  <si>
    <t>136- správní poplatky</t>
  </si>
  <si>
    <t xml:space="preserve">           organizační</t>
  </si>
  <si>
    <t xml:space="preserve">           dopravy</t>
  </si>
  <si>
    <t xml:space="preserve">           stavební</t>
  </si>
  <si>
    <t xml:space="preserve">           finanční</t>
  </si>
  <si>
    <t>133- popl. za uložení odpadů a odnětí půdy</t>
  </si>
  <si>
    <t>134- ostatní daně a poplatky</t>
  </si>
  <si>
    <t>151- daň z majetku (nemovitostí)</t>
  </si>
  <si>
    <t>Daňové příjmy  c e l k e m</t>
  </si>
  <si>
    <t>2. Nedaňové příjmy:</t>
  </si>
  <si>
    <t>10 - odbor majetkový</t>
  </si>
  <si>
    <t>3639- pozemky, reklama</t>
  </si>
  <si>
    <t>3613- nebytové prostory</t>
  </si>
  <si>
    <t>3634- lokální zásobování teplem (nájemné)</t>
  </si>
  <si>
    <t>15 - odb.majetkový, odd. správa domů</t>
  </si>
  <si>
    <t>20 - odb. život. prostředí a služeb</t>
  </si>
  <si>
    <t>3632- pohřebnictví (poplatky)</t>
  </si>
  <si>
    <t>3722- komunální odpad</t>
  </si>
  <si>
    <t>1014- útulek pro psy</t>
  </si>
  <si>
    <t>3631- veřejné osvětlení</t>
  </si>
  <si>
    <t>30 - odbor organizační</t>
  </si>
  <si>
    <t>6171- pronájmy</t>
  </si>
  <si>
    <t xml:space="preserve">        - ostatní</t>
  </si>
  <si>
    <t>3319- kultura</t>
  </si>
  <si>
    <t>40 - odbor sociální</t>
  </si>
  <si>
    <t>50 - odbor školství, kultury a sportu</t>
  </si>
  <si>
    <t>3111- mateřské školy</t>
  </si>
  <si>
    <t>3113- základní školy</t>
  </si>
  <si>
    <t>60 - Městská policie</t>
  </si>
  <si>
    <t>5311- bezpeč. a veřejný  pořádek (pokuty)</t>
  </si>
  <si>
    <t>65 - odbor dopravy</t>
  </si>
  <si>
    <t>2169- pokuty, ostatní</t>
  </si>
  <si>
    <t>90 - odbor finanční</t>
  </si>
  <si>
    <t>Sociální fond</t>
  </si>
  <si>
    <t>Nedaňové příjmy  c e l k e m</t>
  </si>
  <si>
    <t>3. Kapitálové příjmy:</t>
  </si>
  <si>
    <t>3639- prodej pozemků</t>
  </si>
  <si>
    <t>2321- prodej ČOV a kanalizačních přivaděčů</t>
  </si>
  <si>
    <t>Kapitálové příjmy  c e l k e m</t>
  </si>
  <si>
    <t>VLASTNÍ PŘÍJMY CELKEM</t>
  </si>
  <si>
    <t>4. Dotace a převody</t>
  </si>
  <si>
    <t>dot.v rámci souhrn. vztahu se SR:</t>
  </si>
  <si>
    <t xml:space="preserve">běžná dotace </t>
  </si>
  <si>
    <t>dotace účelové neinvestiční:</t>
  </si>
  <si>
    <t>dotace na lesního hospodáře</t>
  </si>
  <si>
    <t>dotace účelové investiční:</t>
  </si>
  <si>
    <t>převody:</t>
  </si>
  <si>
    <t>Sociální fond - převod z výdajů</t>
  </si>
  <si>
    <t>Přijaté dotace  c e l k e m</t>
  </si>
  <si>
    <t>P ř í j m y  před konsolidací</t>
  </si>
  <si>
    <t>konsolidační položky</t>
  </si>
  <si>
    <t>P ř í j m y  po konsolidaci</t>
  </si>
  <si>
    <t>Financování</t>
  </si>
  <si>
    <t>P Ř Í J M Y</t>
  </si>
  <si>
    <t>V ý d a j e</t>
  </si>
  <si>
    <t>5. Běžné výdaje</t>
  </si>
  <si>
    <t>3634- lokální zásobování teplem</t>
  </si>
  <si>
    <t xml:space="preserve">3612- bytové hospodářství </t>
  </si>
  <si>
    <t>3639- pozemky</t>
  </si>
  <si>
    <t>15 - odb.majet., odd. správa domů</t>
  </si>
  <si>
    <t xml:space="preserve">           provozní výdaje</t>
  </si>
  <si>
    <t>20 - odb. život. prostředí a  služeb</t>
  </si>
  <si>
    <t xml:space="preserve">           nebezpečný odpad (3721)</t>
  </si>
  <si>
    <t xml:space="preserve">        - čištění města </t>
  </si>
  <si>
    <t>6112- zastupitelstva obcí</t>
  </si>
  <si>
    <t>v tom: mzdy</t>
  </si>
  <si>
    <t xml:space="preserve">           provoz</t>
  </si>
  <si>
    <t>6171- místní správa</t>
  </si>
  <si>
    <t xml:space="preserve">           mzdy oddělení správa domů</t>
  </si>
  <si>
    <t xml:space="preserve">           OOV oddělení správa domů</t>
  </si>
  <si>
    <t xml:space="preserve">           provoz.výdaje odd. správa domů</t>
  </si>
  <si>
    <t>3341- Televizní Informační Kanál</t>
  </si>
  <si>
    <t>3349- sdělovací prostředky (OKO)</t>
  </si>
  <si>
    <t>3399- záležitosti kultury (KPOZ)</t>
  </si>
  <si>
    <t>5512- požární ochrana</t>
  </si>
  <si>
    <t>3632- pohřebnictví (pohřby)</t>
  </si>
  <si>
    <t>3429- zájmová činnost (senior klub)</t>
  </si>
  <si>
    <t>4399- soc. právní ochrana dětí</t>
  </si>
  <si>
    <t>50 - odb. školství, kultury a sportu</t>
  </si>
  <si>
    <t xml:space="preserve">3113- základní školy </t>
  </si>
  <si>
    <t>3141- školní jídelny</t>
  </si>
  <si>
    <t>3326- oprava kulturních památek</t>
  </si>
  <si>
    <t>5311- provoz</t>
  </si>
  <si>
    <t xml:space="preserve">        - mzdy</t>
  </si>
  <si>
    <t>2223- akce besipu</t>
  </si>
  <si>
    <t>6399- ostatní</t>
  </si>
  <si>
    <t>6402- výdaje finančního vypořádání</t>
  </si>
  <si>
    <t>6171- výdaje fondu</t>
  </si>
  <si>
    <t xml:space="preserve">Výdaje odborů  c e l k e m </t>
  </si>
  <si>
    <t xml:space="preserve">- MŠ Nerudova 1040 </t>
  </si>
  <si>
    <t>- soukromé MŠ</t>
  </si>
  <si>
    <t>- ZŠ Masarykova</t>
  </si>
  <si>
    <t>- ZŠ ČSA</t>
  </si>
  <si>
    <t>- ZŠ Pudlov</t>
  </si>
  <si>
    <t>- ZŠ Bezručova</t>
  </si>
  <si>
    <t>- ZŠ Skřečoň</t>
  </si>
  <si>
    <t>- ZŠ Beneše</t>
  </si>
  <si>
    <t>Výdaje na příspěvky  c e l k e m</t>
  </si>
  <si>
    <t xml:space="preserve">Běžné výdaje c e l k e m </t>
  </si>
  <si>
    <t>6. Kapitálové výdaje</t>
  </si>
  <si>
    <t>3639- výkupy pozemků a objektů</t>
  </si>
  <si>
    <t>60- Městská policie</t>
  </si>
  <si>
    <t>Výdaje odborů c e l k e m</t>
  </si>
  <si>
    <t>Kapitálové výdaje c e l k e m</t>
  </si>
  <si>
    <t>V ý d a j e  před konsolidací</t>
  </si>
  <si>
    <t>V ý d a j e  po konsolidaci</t>
  </si>
  <si>
    <t>Rezerva města</t>
  </si>
  <si>
    <t xml:space="preserve">V Ý D A J E </t>
  </si>
  <si>
    <t>8. Financování</t>
  </si>
  <si>
    <t>V Ý D A J E</t>
  </si>
  <si>
    <t>3632- pohřebnictví</t>
  </si>
  <si>
    <t>3429- Senior klub</t>
  </si>
  <si>
    <t xml:space="preserve">           OOV </t>
  </si>
  <si>
    <t>3733,3719- monitoring půdy,vody,ovzduší</t>
  </si>
  <si>
    <t>v tom: 1341- poplatek ze psa</t>
  </si>
  <si>
    <t xml:space="preserve">           1343- popl.za veřejné prostranství</t>
  </si>
  <si>
    <t>3349- prodej OKA</t>
  </si>
  <si>
    <t>3341,3349- reklama, inzerce OKO a TIK</t>
  </si>
  <si>
    <t>Neinvestiční příspěvky a dotace</t>
  </si>
  <si>
    <t>20 - odbor životního přostředí a služeb</t>
  </si>
  <si>
    <t>3745- BM servis, a.s.</t>
  </si>
  <si>
    <t>5311- ostat.činnost (prodeje, služby,dary)</t>
  </si>
  <si>
    <t>5212- krizové řízení</t>
  </si>
  <si>
    <t>20 - odbor životního prostředí a služeb</t>
  </si>
  <si>
    <t>3421- DDM</t>
  </si>
  <si>
    <t xml:space="preserve">3419- tělovýchova </t>
  </si>
  <si>
    <t xml:space="preserve">           pojištění vč. náhrady za nemoc</t>
  </si>
  <si>
    <t xml:space="preserve">        - pojištění vč. náhrady za nemoc</t>
  </si>
  <si>
    <t>3612,3613- nájemné</t>
  </si>
  <si>
    <t xml:space="preserve">                   zálohy na služby</t>
  </si>
  <si>
    <t xml:space="preserve">                   ostatní</t>
  </si>
  <si>
    <t>3612,3613-  provozní výdaje</t>
  </si>
  <si>
    <t xml:space="preserve">                    opravy</t>
  </si>
  <si>
    <t xml:space="preserve">                    služby k vyúčtování  </t>
  </si>
  <si>
    <t xml:space="preserve">                    ostatní</t>
  </si>
  <si>
    <t>372X- komunální odpad</t>
  </si>
  <si>
    <t>2212, 2219- silnice (opravy a údržba)</t>
  </si>
  <si>
    <t>2212- záležitosti v silniční dopravě</t>
  </si>
  <si>
    <t>2141- služby (tržiště)</t>
  </si>
  <si>
    <t>3412,3419- sport</t>
  </si>
  <si>
    <t>3612,3613- opravy domovního fondu</t>
  </si>
  <si>
    <t>XXXX- pořízení DHM, budovy, stavby</t>
  </si>
  <si>
    <t>3612,3613- investice domovního fondu</t>
  </si>
  <si>
    <t>3429- BOSPOR s.r.o.</t>
  </si>
  <si>
    <t xml:space="preserve">           pojiš.odd.spr.domů vč.náhr.za nem.</t>
  </si>
  <si>
    <t xml:space="preserve"> </t>
  </si>
  <si>
    <t>dotace města Rychvald za městskou policii</t>
  </si>
  <si>
    <t>dotace na sociálně právní ochranu dětí</t>
  </si>
  <si>
    <t>dotace na úroky (úvěr panelové domy)</t>
  </si>
  <si>
    <t>převod mezd z depozitního účtu</t>
  </si>
  <si>
    <t xml:space="preserve">4356- Centrum soc. služeb </t>
  </si>
  <si>
    <t>splátky úvěru kanalizační přivaděče</t>
  </si>
  <si>
    <t>6310- příjmy finančního vypořádání</t>
  </si>
  <si>
    <t>3313- K3</t>
  </si>
  <si>
    <t xml:space="preserve">3745- veřejná zeleň </t>
  </si>
  <si>
    <t>2212,2219- silnice (prodej, ostatní,dar)</t>
  </si>
  <si>
    <t>Investiční příspěvky a dotace</t>
  </si>
  <si>
    <t>Skutečnost</t>
  </si>
  <si>
    <t>Procento</t>
  </si>
  <si>
    <t>plnění</t>
  </si>
  <si>
    <t>dotace dobrovolným hasičům</t>
  </si>
  <si>
    <t>3330- církve</t>
  </si>
  <si>
    <t xml:space="preserve">           černé skládky (3739)</t>
  </si>
  <si>
    <t>3421- zájmová činnost</t>
  </si>
  <si>
    <t>v tom: odbor majetkový</t>
  </si>
  <si>
    <t xml:space="preserve">           odbor životního prostředí  a služeb</t>
  </si>
  <si>
    <t>3231- ZUŠ, pronájem</t>
  </si>
  <si>
    <t xml:space="preserve">  ZŠ Masarykova - dot.</t>
  </si>
  <si>
    <t xml:space="preserve">           převod na depozitní účet</t>
  </si>
  <si>
    <t>2310- údržba kašen</t>
  </si>
  <si>
    <t>2333- drobné vodní toky</t>
  </si>
  <si>
    <t>4349- ČD, prostor pro bezdomovce</t>
  </si>
  <si>
    <t>3612- investice odd. správa domů</t>
  </si>
  <si>
    <t>3612, 3613- prodej bytů a objektů</t>
  </si>
  <si>
    <t xml:space="preserve">  ZŠ Pudlov - státní dotace</t>
  </si>
  <si>
    <t>Podrobné tabulkové členění příjmů, výdajů a  financování</t>
  </si>
  <si>
    <t>6171- příjmy sociálního fondu</t>
  </si>
  <si>
    <t xml:space="preserve">  ZŠ Beneše - státní dotace</t>
  </si>
  <si>
    <t>dotace na informační centrum</t>
  </si>
  <si>
    <t>4313- CSS Bohumín (odpisy,refakturace)</t>
  </si>
  <si>
    <t xml:space="preserve">           separace vč. EKO-KOMU(3725)</t>
  </si>
  <si>
    <t xml:space="preserve">           sběrné dvory (3722)</t>
  </si>
  <si>
    <t>v tom: běžný komunální odpad, VKK (3722)</t>
  </si>
  <si>
    <t>135- odb. dopravy, odborná způsobilost</t>
  </si>
  <si>
    <t>3429- ostatní dotace</t>
  </si>
  <si>
    <t>Ostatní dotace</t>
  </si>
  <si>
    <t>3429- inv. dotace BOSPORu spol.s r.o.</t>
  </si>
  <si>
    <t>4356- domov důchodců</t>
  </si>
  <si>
    <t>3421- dětské dopravní hřiště</t>
  </si>
  <si>
    <t>80 - odbor rozvoje a investic</t>
  </si>
  <si>
    <t>70 - odbor stavební</t>
  </si>
  <si>
    <t>3632- pohřebnictví (údržba)</t>
  </si>
  <si>
    <t>zůstatek finančních prostředků</t>
  </si>
  <si>
    <t>35 - odbor právní a živnostenský</t>
  </si>
  <si>
    <t xml:space="preserve">           právní a živnostenský</t>
  </si>
  <si>
    <t>2310,2321- voda, kanalizace</t>
  </si>
  <si>
    <t>6310- úroky, realizace fin. majetku</t>
  </si>
  <si>
    <t>1036- správa v lesním hospodářství</t>
  </si>
  <si>
    <t>dotace na meliorační dřeviny</t>
  </si>
  <si>
    <t>4349- komunitní plánování</t>
  </si>
  <si>
    <t xml:space="preserve">  ZŠ Bezručova - státní dotace</t>
  </si>
  <si>
    <t>3522- BMNemocnice - provozní dotace</t>
  </si>
  <si>
    <t xml:space="preserve">  ZŠ Skřečoň - státní dotace</t>
  </si>
  <si>
    <t xml:space="preserve">  ZŠ ČSA - státní dotace</t>
  </si>
  <si>
    <t>6171- prodej majetku</t>
  </si>
  <si>
    <t>XXXX-zdraví dětí</t>
  </si>
  <si>
    <t xml:space="preserve">           1343- tržní poplatky</t>
  </si>
  <si>
    <t xml:space="preserve">3635,3639- provozní výdaje </t>
  </si>
  <si>
    <t xml:space="preserve">Sociální fond </t>
  </si>
  <si>
    <t>3745,2119- rekultivace půdy, péče o vzhled obcí</t>
  </si>
  <si>
    <t>(z toho hrazeno správou domů)</t>
  </si>
  <si>
    <t>XXXX- poskytovatele registrovaných soc. služeb</t>
  </si>
  <si>
    <t>5311- dopravní prostředek</t>
  </si>
  <si>
    <t xml:space="preserve">          DDM - státní dotace</t>
  </si>
  <si>
    <t xml:space="preserve">          K3 státní dotace</t>
  </si>
  <si>
    <t>dotace pro ZŠ Bezručova</t>
  </si>
  <si>
    <t>5512- auto pro požární ochranu</t>
  </si>
  <si>
    <t>6399- hrazené úroky z úvěrů</t>
  </si>
  <si>
    <t>3635,3636- územní plán, územní studie</t>
  </si>
  <si>
    <t xml:space="preserve">           ekologický kalendář</t>
  </si>
  <si>
    <t>XXXX- volby</t>
  </si>
  <si>
    <t xml:space="preserve">         Centrum soc. služeb - granty a dotace</t>
  </si>
  <si>
    <t>2310,2321- kanalizace, pitná voda</t>
  </si>
  <si>
    <t>dotace obce D. Lutyně za městskou policii</t>
  </si>
  <si>
    <t>2144- družební vztahy</t>
  </si>
  <si>
    <t>3421- DDM základna Návsi sedlová střecha</t>
  </si>
  <si>
    <t>splátka úvěru Jateční (správa domů)</t>
  </si>
  <si>
    <t>opravné položky k finančním operacím (DPH)</t>
  </si>
  <si>
    <t>XXXX- ostatní příspěvky v soc.zdrav. oblasti</t>
  </si>
  <si>
    <t xml:space="preserve">xxxx- správa ve vodním hospod.a ekologii </t>
  </si>
  <si>
    <t>dotace obce D. Lutyně za přestupky</t>
  </si>
  <si>
    <t>6171- pokuty, ostatní</t>
  </si>
  <si>
    <t>2221- dopravní obslužnost</t>
  </si>
  <si>
    <t>6409- ostatní a neidentifikované příjmy</t>
  </si>
  <si>
    <t>dotace pro DDM</t>
  </si>
  <si>
    <t>příspěvek na výkon pěstounské péče</t>
  </si>
  <si>
    <t>xxxx- splátky půjčky na kanalizaci</t>
  </si>
  <si>
    <t>úvěr Jessica - Národní dům</t>
  </si>
  <si>
    <t>3313- inv. příspěvek K3</t>
  </si>
  <si>
    <t>6409- příspěvek na meziobecní spolupráci</t>
  </si>
  <si>
    <t>6399- daň z přidané hodnoty</t>
  </si>
  <si>
    <t>6310- daň z příjmů města</t>
  </si>
  <si>
    <t xml:space="preserve">fondy: sociální </t>
  </si>
  <si>
    <t>3341- modernizace TIKu</t>
  </si>
  <si>
    <t>splátka úvěru sportovní hala</t>
  </si>
  <si>
    <t>3725- separace EKO-KOM a živnostníci</t>
  </si>
  <si>
    <t>3429- Bospor, vratka dotace</t>
  </si>
  <si>
    <t>5311- prodej HIM</t>
  </si>
  <si>
    <t>dotace pro ZŠ Pudlov</t>
  </si>
  <si>
    <t>4399- výkon pěstounské péče</t>
  </si>
  <si>
    <t>úvěr na věžové domy</t>
  </si>
  <si>
    <t>2333- příspěvek na čištění Bajcůvky</t>
  </si>
  <si>
    <t>3612- výkup spoluvlast.podílu  na domech</t>
  </si>
  <si>
    <t>2144- přísp. SMOOKu na rozvoj infrastruktury</t>
  </si>
  <si>
    <t>5511- inv. příspěvek HZS</t>
  </si>
  <si>
    <t>3639- půjčky občanům kanalizace, kotle</t>
  </si>
  <si>
    <t xml:space="preserve">dotace pro K3 pro knihovnu </t>
  </si>
  <si>
    <t xml:space="preserve">        - software, stroje, zařízení</t>
  </si>
  <si>
    <t xml:space="preserve">        - krimi-prevence+ přátelské pohraničí</t>
  </si>
  <si>
    <t>dotace na válečné hroby</t>
  </si>
  <si>
    <t>dotace na bezpečné přechody</t>
  </si>
  <si>
    <t xml:space="preserve">        - výsadba izolační zeleně Rockwool</t>
  </si>
  <si>
    <t>135- odb. dopravy ekologický poplatek</t>
  </si>
  <si>
    <t>XXXX- ostatní (sankce, vyrovnání,náhrady..)</t>
  </si>
  <si>
    <t>3113- ZŠ Masarykova a ČSA -technol.vybavení kuchyní</t>
  </si>
  <si>
    <t>dotace pro ZŠ Beneše</t>
  </si>
  <si>
    <t>dotace pro CSS</t>
  </si>
  <si>
    <t>20 - odbor životního prostředí</t>
  </si>
  <si>
    <t>dotace na výsadbu izolační zeleně IV.</t>
  </si>
  <si>
    <t>3429- vratka dotace od SMOOKu</t>
  </si>
  <si>
    <t>dotace pro ZŠ ČSA</t>
  </si>
  <si>
    <t>dotace IPRM - lokalita Nerudova I-IV etapa</t>
  </si>
  <si>
    <t>dotace IPRM - lokalita Nerudova V-VI etapa</t>
  </si>
  <si>
    <t>dotace na chodník Záblatí</t>
  </si>
  <si>
    <t>dotace MŠ Tovární stavební úpravy</t>
  </si>
  <si>
    <t>dotace BMN stavební úpravy prádelny</t>
  </si>
  <si>
    <t>2221- provoz veřejné siln.dopravy</t>
  </si>
  <si>
    <t>dotace na podporu sociálních služeb MSK</t>
  </si>
  <si>
    <t>3111- SMŠ Tovární - změna kuchyně na výdejnu</t>
  </si>
  <si>
    <t>splátky úvěru na Národní dům</t>
  </si>
  <si>
    <t>3421- minikoutek m.č. Pudlov</t>
  </si>
  <si>
    <t>dotace na demolici Bezručova, Jeremenkova</t>
  </si>
  <si>
    <t>2212- oprava komunikace po kanal. St.Boh.</t>
  </si>
  <si>
    <t>2212- oprava komunikace po kanal. Šunychl</t>
  </si>
  <si>
    <t>2212- oprava komunikace po kanal. Skřečoň</t>
  </si>
  <si>
    <t>5311- kamerový systém</t>
  </si>
  <si>
    <t>Rezerva správy domů</t>
  </si>
  <si>
    <t>dotace IPRM a SR-bytový dům Nerudova 1157</t>
  </si>
  <si>
    <t>3421- multifunkční dětská atrakce v centru města</t>
  </si>
  <si>
    <t xml:space="preserve">3319- kultura, kronika,koncerty,publikace </t>
  </si>
  <si>
    <t>xxxx- pojistná plnění, ostatní</t>
  </si>
  <si>
    <t>dotace na zateplení MŠ Tovární</t>
  </si>
  <si>
    <t>2212-- silnice</t>
  </si>
  <si>
    <t>doplatek na soc.právní ochranu dětí za předchozí rok</t>
  </si>
  <si>
    <t>dotace pro ZŠ Skřečoň</t>
  </si>
  <si>
    <t>3612- bytové prostory</t>
  </si>
  <si>
    <t>xxxx- příspěvek Euroregionu (kamery, přístřešek)</t>
  </si>
  <si>
    <t>2219- Euroregion přísp. (kamery, přístřešek)</t>
  </si>
  <si>
    <t>dotace na sociální práci</t>
  </si>
  <si>
    <t>dotace na asistenta prevence kriminality</t>
  </si>
  <si>
    <t>dotace IPRM - vnitroblok Jateční,Okružní, ČSA</t>
  </si>
  <si>
    <t>dotace na stavební úpravy stacionáře Salome</t>
  </si>
  <si>
    <t>dotace na stavební úpravy Nerudova 1156</t>
  </si>
  <si>
    <t>dotace na rozšíření VO u garáží ul. Fibichova</t>
  </si>
  <si>
    <t>dotace na 3 kamerové body MP</t>
  </si>
  <si>
    <t>2212- stavební úpravy nám. Svobody</t>
  </si>
  <si>
    <t>3631- rozšíření VO u garáží Budovatelská</t>
  </si>
  <si>
    <t>3421- DDM rekonstrukce 1. NP základna Návsí</t>
  </si>
  <si>
    <t>3419- zastřešení tribuny Bospor</t>
  </si>
  <si>
    <t>3113- ZŠ ČSA zateplení budov PD</t>
  </si>
  <si>
    <t>3419- inv. přís. OS na opravy</t>
  </si>
  <si>
    <t>3113- inv. příspěvek školám</t>
  </si>
  <si>
    <t xml:space="preserve">        - asistent prevence kriminality</t>
  </si>
  <si>
    <t>3113- inv. přís. pro ZŠ Beneše - grant</t>
  </si>
  <si>
    <t>3113- inv. přís. pro ZŠ ČSA - grant</t>
  </si>
  <si>
    <t>3613- rekonstrukce Národního domu</t>
  </si>
  <si>
    <t>135- odvod z loterií a jiných her</t>
  </si>
  <si>
    <t>3113- ZŠ Záblatí - PD školní zahrady</t>
  </si>
  <si>
    <t>dar MsK - oddělený odpad</t>
  </si>
  <si>
    <t>k 31.12.2015</t>
  </si>
  <si>
    <t xml:space="preserve">        - senior a baby taxi</t>
  </si>
  <si>
    <t>rozp. 2016</t>
  </si>
  <si>
    <t>dotace ROP - nám. Svobody</t>
  </si>
  <si>
    <t>dotace pro BMN - pavilon C</t>
  </si>
  <si>
    <t>xxxx- archeologické průzkumy</t>
  </si>
  <si>
    <t>xxxx- ostatní přísp- dle individuálních žádostí</t>
  </si>
  <si>
    <t>xxxx- podpora poskytovatelů soc. služeb</t>
  </si>
  <si>
    <t>3419- individ. dotace Plavecký klub Bohumín</t>
  </si>
  <si>
    <t>3419- individ. dotace HC Bospor Bohumín</t>
  </si>
  <si>
    <t>3419- individ. dotace FK Bospor Bohumín</t>
  </si>
  <si>
    <t>2310- vodovod Mládežnická</t>
  </si>
  <si>
    <t>6171- referentské vozidlo</t>
  </si>
  <si>
    <t>splátky úvěru věžové domy (správa domů)</t>
  </si>
  <si>
    <t>3429- Bospor rozšíření samoobslužné kolárny</t>
  </si>
  <si>
    <t>3429- obnova atrakcí v hobby parku</t>
  </si>
  <si>
    <t>3113- ZŠ Masarykova obnova technol. vybavení kuchyně</t>
  </si>
  <si>
    <t>3113- ZŠ Záblatí modernizace školního dvora</t>
  </si>
  <si>
    <t>3113- ZŠ ČSA rozšíření soc. zázamí v družině</t>
  </si>
  <si>
    <t>3113- ZŠ ČSA obnova technol.vybavení kuchyně</t>
  </si>
  <si>
    <t>3113- ZŠ ČSA doskočiště pro skok o tyči</t>
  </si>
  <si>
    <t>3113- ZŠ Skřečoň zrušení septiku a napoj. na kanal.</t>
  </si>
  <si>
    <t>inv.přísp. Na výkup pozemků pro stavbu hrázi v Pudlově</t>
  </si>
  <si>
    <t>3421- DDM, odvod odpisů, příspěvků</t>
  </si>
  <si>
    <t>3313- K3 (K.A.R.), odvod odpisů, příspěvků</t>
  </si>
  <si>
    <t>úvěr na nevěžové domy</t>
  </si>
  <si>
    <t>XXXX- spolky opravy</t>
  </si>
  <si>
    <t>xxxx- program sportování a modernizace výuky</t>
  </si>
  <si>
    <t>k 31.3.2016</t>
  </si>
  <si>
    <t>dotace MsK na PD</t>
  </si>
  <si>
    <t>3522- BMN odvod dotace</t>
  </si>
  <si>
    <t xml:space="preserve">        - izolační zeleň následná péče</t>
  </si>
  <si>
    <t>Upravený</t>
  </si>
  <si>
    <t xml:space="preserve">Upravený </t>
  </si>
  <si>
    <t>k 30.4.2016</t>
  </si>
  <si>
    <t>6171- oprava střechy MěÚ</t>
  </si>
  <si>
    <t>3419- individ. dotace pro odddíl házené</t>
  </si>
  <si>
    <t xml:space="preserve">        - technologické centrum</t>
  </si>
  <si>
    <t>3421- skate park</t>
  </si>
  <si>
    <t>3113- ZŠ Skřečoň  kolárna</t>
  </si>
  <si>
    <t>3713- návratná výpomoc občanům na kotlíky (zapůjčka)</t>
  </si>
  <si>
    <t>3713- kotlíková dotace (MsK + obec)</t>
  </si>
  <si>
    <t>k 30.4.2015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</si>
</sst>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\-#,##0\ "/>
    <numFmt numFmtId="165" formatCode="#,##0;[Red]#,##0"/>
    <numFmt numFmtId="166" formatCode="#,##0.00;[Red]#,##0.00"/>
  </numFmts>
  <fonts count="52">
    <font>
      <sz val="10"/>
      <name val="Arial"/>
      <family val="0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9"/>
      <name val="Arial CE"/>
      <family val="2"/>
    </font>
    <font>
      <b/>
      <sz val="10"/>
      <name val="Arial CE"/>
      <family val="2"/>
    </font>
    <font>
      <b/>
      <sz val="11"/>
      <name val="Arial"/>
      <family val="2"/>
    </font>
    <font>
      <b/>
      <sz val="14"/>
      <name val="Arial"/>
      <family val="2"/>
    </font>
    <font>
      <sz val="8"/>
      <name val="Arial CE"/>
      <family val="2"/>
    </font>
    <font>
      <b/>
      <sz val="12"/>
      <name val="Arial CE"/>
      <family val="0"/>
    </font>
    <font>
      <sz val="8"/>
      <name val="Arial"/>
      <family val="2"/>
    </font>
    <font>
      <sz val="9"/>
      <name val="Arial CE"/>
      <family val="0"/>
    </font>
    <font>
      <i/>
      <sz val="10"/>
      <name val="Arial CE"/>
      <family val="0"/>
    </font>
    <font>
      <i/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8" fillId="1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0" fillId="21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2" borderId="0" applyNumberFormat="0" applyBorder="0" applyAlignment="0" applyProtection="0"/>
    <xf numFmtId="0" fontId="46" fillId="23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4" borderId="8" applyNumberFormat="0" applyAlignment="0" applyProtection="0"/>
    <xf numFmtId="0" fontId="49" fillId="25" borderId="8" applyNumberFormat="0" applyAlignment="0" applyProtection="0"/>
    <xf numFmtId="0" fontId="50" fillId="25" borderId="9" applyNumberFormat="0" applyAlignment="0" applyProtection="0"/>
    <xf numFmtId="0" fontId="51" fillId="0" borderId="0" applyNumberFormat="0" applyFill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</cellStyleXfs>
  <cellXfs count="246">
    <xf numFmtId="0" fontId="0" fillId="0" borderId="0" xfId="0" applyAlignment="1">
      <alignment/>
    </xf>
    <xf numFmtId="0" fontId="4" fillId="0" borderId="0" xfId="46" applyFont="1" applyBorder="1">
      <alignment/>
      <protection/>
    </xf>
    <xf numFmtId="0" fontId="1" fillId="0" borderId="0" xfId="46">
      <alignment/>
      <protection/>
    </xf>
    <xf numFmtId="3" fontId="1" fillId="0" borderId="0" xfId="46" applyNumberFormat="1">
      <alignment/>
      <protection/>
    </xf>
    <xf numFmtId="0" fontId="5" fillId="0" borderId="0" xfId="46" applyFont="1" applyBorder="1">
      <alignment/>
      <protection/>
    </xf>
    <xf numFmtId="3" fontId="1" fillId="0" borderId="10" xfId="46" applyNumberFormat="1" applyBorder="1">
      <alignment/>
      <protection/>
    </xf>
    <xf numFmtId="0" fontId="1" fillId="0" borderId="10" xfId="46" applyBorder="1">
      <alignment/>
      <protection/>
    </xf>
    <xf numFmtId="3" fontId="8" fillId="32" borderId="10" xfId="46" applyNumberFormat="1" applyFont="1" applyFill="1" applyBorder="1">
      <alignment/>
      <protection/>
    </xf>
    <xf numFmtId="3" fontId="5" fillId="0" borderId="10" xfId="46" applyNumberFormat="1" applyFont="1" applyBorder="1">
      <alignment/>
      <protection/>
    </xf>
    <xf numFmtId="3" fontId="5" fillId="32" borderId="10" xfId="46" applyNumberFormat="1" applyFont="1" applyFill="1" applyBorder="1">
      <alignment/>
      <protection/>
    </xf>
    <xf numFmtId="3" fontId="0" fillId="32" borderId="10" xfId="46" applyNumberFormat="1" applyFont="1" applyFill="1" applyBorder="1">
      <alignment/>
      <protection/>
    </xf>
    <xf numFmtId="3" fontId="1" fillId="32" borderId="10" xfId="46" applyNumberFormat="1" applyFill="1" applyBorder="1">
      <alignment/>
      <protection/>
    </xf>
    <xf numFmtId="3" fontId="8" fillId="0" borderId="10" xfId="46" applyNumberFormat="1" applyFont="1" applyBorder="1">
      <alignment/>
      <protection/>
    </xf>
    <xf numFmtId="0" fontId="5" fillId="0" borderId="10" xfId="46" applyFont="1" applyBorder="1">
      <alignment/>
      <protection/>
    </xf>
    <xf numFmtId="0" fontId="5" fillId="0" borderId="10" xfId="46" applyFont="1" applyBorder="1">
      <alignment/>
      <protection/>
    </xf>
    <xf numFmtId="3" fontId="5" fillId="32" borderId="10" xfId="46" applyNumberFormat="1" applyFont="1" applyFill="1" applyBorder="1">
      <alignment/>
      <protection/>
    </xf>
    <xf numFmtId="0" fontId="1" fillId="0" borderId="10" xfId="46" applyFill="1" applyBorder="1">
      <alignment/>
      <protection/>
    </xf>
    <xf numFmtId="3" fontId="1" fillId="0" borderId="10" xfId="46" applyNumberFormat="1" applyFill="1" applyBorder="1">
      <alignment/>
      <protection/>
    </xf>
    <xf numFmtId="0" fontId="1" fillId="0" borderId="0" xfId="46" applyBorder="1">
      <alignment/>
      <protection/>
    </xf>
    <xf numFmtId="3" fontId="1" fillId="0" borderId="0" xfId="46" applyNumberFormat="1" applyBorder="1">
      <alignment/>
      <protection/>
    </xf>
    <xf numFmtId="0" fontId="5" fillId="0" borderId="11" xfId="46" applyFont="1" applyBorder="1">
      <alignment/>
      <protection/>
    </xf>
    <xf numFmtId="0" fontId="5" fillId="0" borderId="12" xfId="46" applyFont="1" applyBorder="1">
      <alignment/>
      <protection/>
    </xf>
    <xf numFmtId="0" fontId="1" fillId="0" borderId="10" xfId="46" applyFont="1" applyBorder="1">
      <alignment/>
      <protection/>
    </xf>
    <xf numFmtId="0" fontId="0" fillId="0" borderId="10" xfId="46" applyFont="1" applyBorder="1">
      <alignment/>
      <protection/>
    </xf>
    <xf numFmtId="0" fontId="5" fillId="0" borderId="10" xfId="46" applyFont="1" applyBorder="1">
      <alignment/>
      <protection/>
    </xf>
    <xf numFmtId="3" fontId="1" fillId="32" borderId="10" xfId="46" applyNumberFormat="1" applyFont="1" applyFill="1" applyBorder="1">
      <alignment/>
      <protection/>
    </xf>
    <xf numFmtId="3" fontId="5" fillId="0" borderId="10" xfId="46" applyNumberFormat="1" applyFont="1" applyBorder="1">
      <alignment/>
      <protection/>
    </xf>
    <xf numFmtId="0" fontId="0" fillId="0" borderId="12" xfId="46" applyFont="1" applyBorder="1">
      <alignment/>
      <protection/>
    </xf>
    <xf numFmtId="0" fontId="0" fillId="0" borderId="10" xfId="46" applyFont="1" applyBorder="1">
      <alignment/>
      <protection/>
    </xf>
    <xf numFmtId="0" fontId="1" fillId="0" borderId="10" xfId="46" applyFont="1" applyBorder="1">
      <alignment/>
      <protection/>
    </xf>
    <xf numFmtId="0" fontId="4" fillId="0" borderId="10" xfId="46" applyFont="1" applyBorder="1">
      <alignment/>
      <protection/>
    </xf>
    <xf numFmtId="3" fontId="9" fillId="0" borderId="10" xfId="46" applyNumberFormat="1" applyFont="1" applyBorder="1">
      <alignment/>
      <protection/>
    </xf>
    <xf numFmtId="0" fontId="4" fillId="0" borderId="12" xfId="46" applyFont="1" applyBorder="1">
      <alignment/>
      <protection/>
    </xf>
    <xf numFmtId="3" fontId="4" fillId="0" borderId="12" xfId="46" applyNumberFormat="1" applyFont="1" applyBorder="1">
      <alignment/>
      <protection/>
    </xf>
    <xf numFmtId="0" fontId="5" fillId="0" borderId="11" xfId="47" applyFont="1" applyBorder="1">
      <alignment/>
      <protection/>
    </xf>
    <xf numFmtId="0" fontId="5" fillId="0" borderId="13" xfId="47" applyFont="1" applyBorder="1">
      <alignment/>
      <protection/>
    </xf>
    <xf numFmtId="0" fontId="5" fillId="0" borderId="10" xfId="47" applyFont="1" applyBorder="1">
      <alignment/>
      <protection/>
    </xf>
    <xf numFmtId="0" fontId="1" fillId="0" borderId="10" xfId="47" applyBorder="1">
      <alignment/>
      <protection/>
    </xf>
    <xf numFmtId="3" fontId="1" fillId="32" borderId="10" xfId="47" applyNumberFormat="1" applyFill="1" applyBorder="1">
      <alignment/>
      <protection/>
    </xf>
    <xf numFmtId="3" fontId="5" fillId="0" borderId="10" xfId="47" applyNumberFormat="1" applyFont="1" applyBorder="1">
      <alignment/>
      <protection/>
    </xf>
    <xf numFmtId="3" fontId="1" fillId="0" borderId="10" xfId="47" applyNumberFormat="1" applyBorder="1">
      <alignment/>
      <protection/>
    </xf>
    <xf numFmtId="0" fontId="0" fillId="0" borderId="10" xfId="47" applyFont="1" applyBorder="1">
      <alignment/>
      <protection/>
    </xf>
    <xf numFmtId="0" fontId="1" fillId="0" borderId="10" xfId="47" applyFont="1" applyBorder="1">
      <alignment/>
      <protection/>
    </xf>
    <xf numFmtId="0" fontId="1" fillId="0" borderId="10" xfId="47" applyFill="1" applyBorder="1">
      <alignment/>
      <protection/>
    </xf>
    <xf numFmtId="0" fontId="5" fillId="0" borderId="14" xfId="47" applyFont="1" applyBorder="1">
      <alignment/>
      <protection/>
    </xf>
    <xf numFmtId="0" fontId="5" fillId="0" borderId="15" xfId="47" applyFont="1" applyBorder="1">
      <alignment/>
      <protection/>
    </xf>
    <xf numFmtId="0" fontId="1" fillId="0" borderId="12" xfId="47" applyBorder="1">
      <alignment/>
      <protection/>
    </xf>
    <xf numFmtId="0" fontId="5" fillId="0" borderId="11" xfId="48" applyFont="1" applyBorder="1">
      <alignment/>
      <protection/>
    </xf>
    <xf numFmtId="0" fontId="5" fillId="0" borderId="13" xfId="48" applyFont="1" applyBorder="1">
      <alignment/>
      <protection/>
    </xf>
    <xf numFmtId="0" fontId="5" fillId="0" borderId="10" xfId="48" applyFont="1" applyBorder="1">
      <alignment/>
      <protection/>
    </xf>
    <xf numFmtId="0" fontId="1" fillId="32" borderId="10" xfId="48" applyFill="1" applyBorder="1">
      <alignment/>
      <protection/>
    </xf>
    <xf numFmtId="3" fontId="1" fillId="32" borderId="10" xfId="48" applyNumberFormat="1" applyFill="1" applyBorder="1">
      <alignment/>
      <protection/>
    </xf>
    <xf numFmtId="3" fontId="8" fillId="32" borderId="10" xfId="48" applyNumberFormat="1" applyFont="1" applyFill="1" applyBorder="1">
      <alignment/>
      <protection/>
    </xf>
    <xf numFmtId="10" fontId="8" fillId="32" borderId="10" xfId="48" applyNumberFormat="1" applyFont="1" applyFill="1" applyBorder="1">
      <alignment/>
      <protection/>
    </xf>
    <xf numFmtId="0" fontId="0" fillId="0" borderId="10" xfId="48" applyFont="1" applyBorder="1">
      <alignment/>
      <protection/>
    </xf>
    <xf numFmtId="3" fontId="1" fillId="32" borderId="10" xfId="48" applyNumberFormat="1" applyFont="1" applyFill="1" applyBorder="1">
      <alignment/>
      <protection/>
    </xf>
    <xf numFmtId="3" fontId="5" fillId="32" borderId="10" xfId="48" applyNumberFormat="1" applyFont="1" applyFill="1" applyBorder="1">
      <alignment/>
      <protection/>
    </xf>
    <xf numFmtId="0" fontId="1" fillId="0" borderId="10" xfId="48" applyBorder="1">
      <alignment/>
      <protection/>
    </xf>
    <xf numFmtId="3" fontId="8" fillId="32" borderId="10" xfId="48" applyNumberFormat="1" applyFont="1" applyFill="1" applyBorder="1">
      <alignment/>
      <protection/>
    </xf>
    <xf numFmtId="0" fontId="0" fillId="0" borderId="10" xfId="48" applyFont="1" applyBorder="1">
      <alignment/>
      <protection/>
    </xf>
    <xf numFmtId="0" fontId="1" fillId="0" borderId="0" xfId="48">
      <alignment/>
      <protection/>
    </xf>
    <xf numFmtId="0" fontId="1" fillId="32" borderId="0" xfId="48" applyFill="1">
      <alignment/>
      <protection/>
    </xf>
    <xf numFmtId="0" fontId="5" fillId="0" borderId="12" xfId="48" applyFont="1" applyBorder="1">
      <alignment/>
      <protection/>
    </xf>
    <xf numFmtId="0" fontId="1" fillId="0" borderId="10" xfId="48" applyFill="1" applyBorder="1">
      <alignment/>
      <protection/>
    </xf>
    <xf numFmtId="0" fontId="1" fillId="0" borderId="10" xfId="48" applyFont="1" applyBorder="1">
      <alignment/>
      <protection/>
    </xf>
    <xf numFmtId="10" fontId="8" fillId="32" borderId="10" xfId="48" applyNumberFormat="1" applyFont="1" applyFill="1" applyBorder="1">
      <alignment/>
      <protection/>
    </xf>
    <xf numFmtId="3" fontId="1" fillId="32" borderId="10" xfId="48" applyNumberFormat="1" applyFont="1" applyFill="1" applyBorder="1">
      <alignment/>
      <protection/>
    </xf>
    <xf numFmtId="0" fontId="8" fillId="0" borderId="10" xfId="48" applyFont="1" applyBorder="1">
      <alignment/>
      <protection/>
    </xf>
    <xf numFmtId="3" fontId="5" fillId="32" borderId="16" xfId="48" applyNumberFormat="1" applyFont="1" applyFill="1" applyBorder="1">
      <alignment/>
      <protection/>
    </xf>
    <xf numFmtId="3" fontId="5" fillId="32" borderId="17" xfId="48" applyNumberFormat="1" applyFont="1" applyFill="1" applyBorder="1">
      <alignment/>
      <protection/>
    </xf>
    <xf numFmtId="3" fontId="5" fillId="32" borderId="12" xfId="48" applyNumberFormat="1" applyFont="1" applyFill="1" applyBorder="1">
      <alignment/>
      <protection/>
    </xf>
    <xf numFmtId="3" fontId="6" fillId="32" borderId="10" xfId="48" applyNumberFormat="1" applyFont="1" applyFill="1" applyBorder="1">
      <alignment/>
      <protection/>
    </xf>
    <xf numFmtId="0" fontId="1" fillId="0" borderId="10" xfId="48" applyFont="1" applyBorder="1">
      <alignment/>
      <protection/>
    </xf>
    <xf numFmtId="0" fontId="4" fillId="0" borderId="10" xfId="48" applyFont="1" applyBorder="1">
      <alignment/>
      <protection/>
    </xf>
    <xf numFmtId="3" fontId="9" fillId="32" borderId="10" xfId="48" applyNumberFormat="1" applyFont="1" applyFill="1" applyBorder="1">
      <alignment/>
      <protection/>
    </xf>
    <xf numFmtId="0" fontId="9" fillId="0" borderId="10" xfId="48" applyFont="1" applyBorder="1">
      <alignment/>
      <protection/>
    </xf>
    <xf numFmtId="0" fontId="0" fillId="0" borderId="10" xfId="48" applyFont="1" applyBorder="1">
      <alignment/>
      <protection/>
    </xf>
    <xf numFmtId="0" fontId="10" fillId="0" borderId="10" xfId="48" applyFont="1" applyBorder="1">
      <alignment/>
      <protection/>
    </xf>
    <xf numFmtId="3" fontId="4" fillId="32" borderId="10" xfId="48" applyNumberFormat="1" applyFont="1" applyFill="1" applyBorder="1">
      <alignment/>
      <protection/>
    </xf>
    <xf numFmtId="0" fontId="1" fillId="0" borderId="0" xfId="48" applyBorder="1">
      <alignment/>
      <protection/>
    </xf>
    <xf numFmtId="4" fontId="1" fillId="32" borderId="0" xfId="48" applyNumberFormat="1" applyFill="1">
      <alignment/>
      <protection/>
    </xf>
    <xf numFmtId="0" fontId="1" fillId="0" borderId="0" xfId="48" applyFill="1" applyBorder="1">
      <alignment/>
      <protection/>
    </xf>
    <xf numFmtId="0" fontId="0" fillId="0" borderId="0" xfId="48" applyFont="1" applyFill="1" applyBorder="1">
      <alignment/>
      <protection/>
    </xf>
    <xf numFmtId="0" fontId="1" fillId="0" borderId="0" xfId="48" applyFont="1" applyBorder="1">
      <alignment/>
      <protection/>
    </xf>
    <xf numFmtId="0" fontId="1" fillId="0" borderId="0" xfId="48" applyNumberFormat="1" applyBorder="1">
      <alignment/>
      <protection/>
    </xf>
    <xf numFmtId="0" fontId="9" fillId="0" borderId="0" xfId="48" applyFont="1" applyBorder="1">
      <alignment/>
      <protection/>
    </xf>
    <xf numFmtId="0" fontId="0" fillId="0" borderId="0" xfId="0" applyBorder="1" applyAlignment="1">
      <alignment/>
    </xf>
    <xf numFmtId="3" fontId="0" fillId="32" borderId="10" xfId="48" applyNumberFormat="1" applyFont="1" applyFill="1" applyBorder="1">
      <alignment/>
      <protection/>
    </xf>
    <xf numFmtId="0" fontId="0" fillId="0" borderId="0" xfId="0" applyFont="1" applyAlignment="1">
      <alignment/>
    </xf>
    <xf numFmtId="0" fontId="1" fillId="0" borderId="10" xfId="47" applyFont="1" applyBorder="1">
      <alignment/>
      <protection/>
    </xf>
    <xf numFmtId="10" fontId="0" fillId="32" borderId="10" xfId="46" applyNumberFormat="1" applyFont="1" applyFill="1" applyBorder="1">
      <alignment/>
      <protection/>
    </xf>
    <xf numFmtId="10" fontId="5" fillId="32" borderId="10" xfId="46" applyNumberFormat="1" applyFont="1" applyFill="1" applyBorder="1">
      <alignment/>
      <protection/>
    </xf>
    <xf numFmtId="10" fontId="0" fillId="32" borderId="12" xfId="46" applyNumberFormat="1" applyFont="1" applyFill="1" applyBorder="1">
      <alignment/>
      <protection/>
    </xf>
    <xf numFmtId="10" fontId="0" fillId="32" borderId="0" xfId="46" applyNumberFormat="1" applyFont="1" applyFill="1" applyBorder="1">
      <alignment/>
      <protection/>
    </xf>
    <xf numFmtId="10" fontId="5" fillId="32" borderId="12" xfId="46" applyNumberFormat="1" applyFont="1" applyFill="1" applyBorder="1">
      <alignment/>
      <protection/>
    </xf>
    <xf numFmtId="10" fontId="1" fillId="0" borderId="10" xfId="47" applyNumberFormat="1" applyFont="1" applyBorder="1">
      <alignment/>
      <protection/>
    </xf>
    <xf numFmtId="10" fontId="8" fillId="0" borderId="10" xfId="47" applyNumberFormat="1" applyFont="1" applyBorder="1">
      <alignment/>
      <protection/>
    </xf>
    <xf numFmtId="10" fontId="1" fillId="0" borderId="12" xfId="47" applyNumberFormat="1" applyFont="1" applyBorder="1">
      <alignment/>
      <protection/>
    </xf>
    <xf numFmtId="10" fontId="8" fillId="0" borderId="12" xfId="47" applyNumberFormat="1" applyFont="1" applyBorder="1">
      <alignment/>
      <protection/>
    </xf>
    <xf numFmtId="10" fontId="1" fillId="32" borderId="10" xfId="48" applyNumberFormat="1" applyFont="1" applyFill="1" applyBorder="1">
      <alignment/>
      <protection/>
    </xf>
    <xf numFmtId="10" fontId="1" fillId="32" borderId="12" xfId="48" applyNumberFormat="1" applyFont="1" applyFill="1" applyBorder="1">
      <alignment/>
      <protection/>
    </xf>
    <xf numFmtId="10" fontId="1" fillId="32" borderId="0" xfId="48" applyNumberFormat="1" applyFont="1" applyFill="1" applyBorder="1">
      <alignment/>
      <protection/>
    </xf>
    <xf numFmtId="10" fontId="8" fillId="32" borderId="12" xfId="48" applyNumberFormat="1" applyFont="1" applyFill="1" applyBorder="1">
      <alignment/>
      <protection/>
    </xf>
    <xf numFmtId="0" fontId="5" fillId="0" borderId="0" xfId="0" applyFont="1" applyAlignment="1">
      <alignment/>
    </xf>
    <xf numFmtId="0" fontId="8" fillId="0" borderId="10" xfId="46" applyFont="1" applyBorder="1">
      <alignment/>
      <protection/>
    </xf>
    <xf numFmtId="0" fontId="12" fillId="0" borderId="0" xfId="46" applyFont="1" applyAlignment="1">
      <alignment horizontal="right"/>
      <protection/>
    </xf>
    <xf numFmtId="0" fontId="5" fillId="0" borderId="13" xfId="46" applyFont="1" applyBorder="1">
      <alignment/>
      <protection/>
    </xf>
    <xf numFmtId="0" fontId="5" fillId="0" borderId="0" xfId="48" applyFont="1" applyBorder="1">
      <alignment/>
      <protection/>
    </xf>
    <xf numFmtId="3" fontId="0" fillId="0" borderId="10" xfId="46" applyNumberFormat="1" applyFont="1" applyBorder="1">
      <alignment/>
      <protection/>
    </xf>
    <xf numFmtId="3" fontId="1" fillId="32" borderId="16" xfId="48" applyNumberFormat="1" applyFill="1" applyBorder="1">
      <alignment/>
      <protection/>
    </xf>
    <xf numFmtId="0" fontId="0" fillId="0" borderId="10" xfId="47" applyFont="1" applyBorder="1">
      <alignment/>
      <protection/>
    </xf>
    <xf numFmtId="3" fontId="0" fillId="0" borderId="10" xfId="47" applyNumberFormat="1" applyFont="1" applyBorder="1">
      <alignment/>
      <protection/>
    </xf>
    <xf numFmtId="0" fontId="1" fillId="0" borderId="10" xfId="47" applyNumberFormat="1" applyFont="1" applyBorder="1">
      <alignment/>
      <protection/>
    </xf>
    <xf numFmtId="0" fontId="1" fillId="0" borderId="12" xfId="46" applyFont="1" applyBorder="1">
      <alignment/>
      <protection/>
    </xf>
    <xf numFmtId="3" fontId="1" fillId="0" borderId="12" xfId="46" applyNumberFormat="1" applyBorder="1">
      <alignment/>
      <protection/>
    </xf>
    <xf numFmtId="0" fontId="9" fillId="0" borderId="10" xfId="46" applyFont="1" applyBorder="1">
      <alignment/>
      <protection/>
    </xf>
    <xf numFmtId="3" fontId="9" fillId="0" borderId="10" xfId="46" applyNumberFormat="1" applyFont="1" applyBorder="1">
      <alignment/>
      <protection/>
    </xf>
    <xf numFmtId="0" fontId="1" fillId="32" borderId="0" xfId="48" applyFill="1" applyBorder="1">
      <alignment/>
      <protection/>
    </xf>
    <xf numFmtId="3" fontId="1" fillId="0" borderId="10" xfId="47" applyNumberFormat="1" applyFill="1" applyBorder="1">
      <alignment/>
      <protection/>
    </xf>
    <xf numFmtId="0" fontId="1" fillId="0" borderId="12" xfId="48" applyFont="1" applyBorder="1">
      <alignment/>
      <protection/>
    </xf>
    <xf numFmtId="0" fontId="0" fillId="0" borderId="10" xfId="46" applyFont="1" applyBorder="1">
      <alignment/>
      <protection/>
    </xf>
    <xf numFmtId="3" fontId="1" fillId="0" borderId="10" xfId="46" applyNumberFormat="1" applyFont="1" applyBorder="1">
      <alignment/>
      <protection/>
    </xf>
    <xf numFmtId="0" fontId="14" fillId="0" borderId="10" xfId="46" applyFont="1" applyBorder="1">
      <alignment/>
      <protection/>
    </xf>
    <xf numFmtId="0" fontId="1" fillId="0" borderId="0" xfId="46" applyFont="1">
      <alignment/>
      <protection/>
    </xf>
    <xf numFmtId="3" fontId="1" fillId="0" borderId="0" xfId="46" applyNumberFormat="1" applyFill="1" applyBorder="1">
      <alignment/>
      <protection/>
    </xf>
    <xf numFmtId="0" fontId="15" fillId="0" borderId="10" xfId="47" applyFont="1" applyBorder="1">
      <alignment/>
      <protection/>
    </xf>
    <xf numFmtId="3" fontId="15" fillId="0" borderId="10" xfId="47" applyNumberFormat="1" applyFont="1" applyFill="1" applyBorder="1">
      <alignment/>
      <protection/>
    </xf>
    <xf numFmtId="10" fontId="15" fillId="0" borderId="10" xfId="47" applyNumberFormat="1" applyFont="1" applyBorder="1">
      <alignment/>
      <protection/>
    </xf>
    <xf numFmtId="0" fontId="16" fillId="0" borderId="0" xfId="0" applyFont="1" applyAlignment="1">
      <alignment/>
    </xf>
    <xf numFmtId="0" fontId="0" fillId="0" borderId="10" xfId="48" applyFont="1" applyBorder="1">
      <alignment/>
      <protection/>
    </xf>
    <xf numFmtId="3" fontId="0" fillId="32" borderId="10" xfId="48" applyNumberFormat="1" applyFont="1" applyFill="1" applyBorder="1">
      <alignment/>
      <protection/>
    </xf>
    <xf numFmtId="0" fontId="17" fillId="0" borderId="10" xfId="48" applyFont="1" applyBorder="1">
      <alignment/>
      <protection/>
    </xf>
    <xf numFmtId="3" fontId="1" fillId="32" borderId="0" xfId="47" applyNumberFormat="1" applyFill="1" applyBorder="1">
      <alignment/>
      <protection/>
    </xf>
    <xf numFmtId="3" fontId="1" fillId="32" borderId="0" xfId="48" applyNumberFormat="1" applyFill="1" applyBorder="1">
      <alignment/>
      <protection/>
    </xf>
    <xf numFmtId="0" fontId="7" fillId="0" borderId="0" xfId="48" applyFont="1" applyBorder="1">
      <alignment/>
      <protection/>
    </xf>
    <xf numFmtId="3" fontId="0" fillId="0" borderId="10" xfId="48" applyNumberFormat="1" applyFont="1" applyFill="1" applyBorder="1">
      <alignment/>
      <protection/>
    </xf>
    <xf numFmtId="3" fontId="1" fillId="0" borderId="10" xfId="48" applyNumberFormat="1" applyFill="1" applyBorder="1">
      <alignment/>
      <protection/>
    </xf>
    <xf numFmtId="3" fontId="1" fillId="32" borderId="18" xfId="47" applyNumberFormat="1" applyFill="1" applyBorder="1">
      <alignment/>
      <protection/>
    </xf>
    <xf numFmtId="0" fontId="7" fillId="0" borderId="15" xfId="48" applyFont="1" applyBorder="1">
      <alignment/>
      <protection/>
    </xf>
    <xf numFmtId="3" fontId="6" fillId="0" borderId="12" xfId="46" applyNumberFormat="1" applyFont="1" applyFill="1" applyBorder="1">
      <alignment/>
      <protection/>
    </xf>
    <xf numFmtId="0" fontId="1" fillId="0" borderId="0" xfId="47" applyFill="1" applyBorder="1">
      <alignment/>
      <protection/>
    </xf>
    <xf numFmtId="10" fontId="1" fillId="0" borderId="0" xfId="47" applyNumberFormat="1" applyFont="1" applyBorder="1">
      <alignment/>
      <protection/>
    </xf>
    <xf numFmtId="3" fontId="1" fillId="32" borderId="15" xfId="47" applyNumberFormat="1" applyFill="1" applyBorder="1">
      <alignment/>
      <protection/>
    </xf>
    <xf numFmtId="3" fontId="1" fillId="32" borderId="19" xfId="47" applyNumberFormat="1" applyFill="1" applyBorder="1">
      <alignment/>
      <protection/>
    </xf>
    <xf numFmtId="3" fontId="5" fillId="0" borderId="19" xfId="47" applyNumberFormat="1" applyFont="1" applyBorder="1">
      <alignment/>
      <protection/>
    </xf>
    <xf numFmtId="3" fontId="1" fillId="0" borderId="10" xfId="48" applyNumberFormat="1" applyFont="1" applyFill="1" applyBorder="1">
      <alignment/>
      <protection/>
    </xf>
    <xf numFmtId="0" fontId="14" fillId="0" borderId="10" xfId="48" applyFont="1" applyBorder="1">
      <alignment/>
      <protection/>
    </xf>
    <xf numFmtId="0" fontId="0" fillId="0" borderId="12" xfId="48" applyFont="1" applyBorder="1">
      <alignment/>
      <protection/>
    </xf>
    <xf numFmtId="3" fontId="0" fillId="32" borderId="12" xfId="48" applyNumberFormat="1" applyFont="1" applyFill="1" applyBorder="1">
      <alignment/>
      <protection/>
    </xf>
    <xf numFmtId="10" fontId="14" fillId="0" borderId="12" xfId="47" applyNumberFormat="1" applyFont="1" applyBorder="1">
      <alignment/>
      <protection/>
    </xf>
    <xf numFmtId="3" fontId="1" fillId="32" borderId="0" xfId="46" applyNumberFormat="1" applyFill="1" applyBorder="1">
      <alignment/>
      <protection/>
    </xf>
    <xf numFmtId="3" fontId="1" fillId="0" borderId="10" xfId="46" applyNumberFormat="1" applyFont="1" applyBorder="1">
      <alignment/>
      <protection/>
    </xf>
    <xf numFmtId="3" fontId="6" fillId="0" borderId="14" xfId="46" applyNumberFormat="1" applyFont="1" applyFill="1" applyBorder="1">
      <alignment/>
      <protection/>
    </xf>
    <xf numFmtId="3" fontId="6" fillId="0" borderId="11" xfId="46" applyNumberFormat="1" applyFont="1" applyFill="1" applyBorder="1">
      <alignment/>
      <protection/>
    </xf>
    <xf numFmtId="3" fontId="14" fillId="0" borderId="10" xfId="46" applyNumberFormat="1" applyFont="1" applyBorder="1">
      <alignment/>
      <protection/>
    </xf>
    <xf numFmtId="3" fontId="1" fillId="0" borderId="0" xfId="46" applyNumberFormat="1" applyFill="1">
      <alignment/>
      <protection/>
    </xf>
    <xf numFmtId="3" fontId="14" fillId="0" borderId="10" xfId="46" applyNumberFormat="1" applyFont="1" applyFill="1" applyBorder="1">
      <alignment/>
      <protection/>
    </xf>
    <xf numFmtId="3" fontId="8" fillId="0" borderId="10" xfId="46" applyNumberFormat="1" applyFont="1" applyFill="1" applyBorder="1">
      <alignment/>
      <protection/>
    </xf>
    <xf numFmtId="3" fontId="5" fillId="0" borderId="10" xfId="46" applyNumberFormat="1" applyFont="1" applyFill="1" applyBorder="1">
      <alignment/>
      <protection/>
    </xf>
    <xf numFmtId="3" fontId="0" fillId="0" borderId="10" xfId="46" applyNumberFormat="1" applyFont="1" applyFill="1" applyBorder="1">
      <alignment/>
      <protection/>
    </xf>
    <xf numFmtId="3" fontId="8" fillId="0" borderId="10" xfId="46" applyNumberFormat="1" applyFont="1" applyFill="1" applyBorder="1">
      <alignment/>
      <protection/>
    </xf>
    <xf numFmtId="3" fontId="5" fillId="0" borderId="10" xfId="46" applyNumberFormat="1" applyFont="1" applyFill="1" applyBorder="1">
      <alignment/>
      <protection/>
    </xf>
    <xf numFmtId="3" fontId="1" fillId="0" borderId="10" xfId="46" applyNumberFormat="1" applyFont="1" applyFill="1" applyBorder="1">
      <alignment/>
      <protection/>
    </xf>
    <xf numFmtId="3" fontId="1" fillId="0" borderId="10" xfId="46" applyNumberFormat="1" applyFont="1" applyFill="1" applyBorder="1">
      <alignment/>
      <protection/>
    </xf>
    <xf numFmtId="3" fontId="0" fillId="0" borderId="10" xfId="46" applyNumberFormat="1" applyFont="1" applyFill="1" applyBorder="1">
      <alignment/>
      <protection/>
    </xf>
    <xf numFmtId="3" fontId="9" fillId="0" borderId="10" xfId="46" applyNumberFormat="1" applyFont="1" applyFill="1" applyBorder="1">
      <alignment/>
      <protection/>
    </xf>
    <xf numFmtId="3" fontId="1" fillId="0" borderId="12" xfId="46" applyNumberFormat="1" applyFill="1" applyBorder="1">
      <alignment/>
      <protection/>
    </xf>
    <xf numFmtId="3" fontId="9" fillId="0" borderId="10" xfId="46" applyNumberFormat="1" applyFont="1" applyFill="1" applyBorder="1">
      <alignment/>
      <protection/>
    </xf>
    <xf numFmtId="3" fontId="4" fillId="0" borderId="12" xfId="46" applyNumberFormat="1" applyFont="1" applyFill="1" applyBorder="1">
      <alignment/>
      <protection/>
    </xf>
    <xf numFmtId="0" fontId="1" fillId="0" borderId="0" xfId="46" applyFill="1">
      <alignment/>
      <protection/>
    </xf>
    <xf numFmtId="0" fontId="0" fillId="0" borderId="0" xfId="0" applyFill="1" applyAlignment="1">
      <alignment/>
    </xf>
    <xf numFmtId="3" fontId="5" fillId="0" borderId="10" xfId="47" applyNumberFormat="1" applyFont="1" applyFill="1" applyBorder="1">
      <alignment/>
      <protection/>
    </xf>
    <xf numFmtId="3" fontId="1" fillId="0" borderId="0" xfId="47" applyNumberFormat="1" applyFill="1" applyBorder="1">
      <alignment/>
      <protection/>
    </xf>
    <xf numFmtId="3" fontId="1" fillId="0" borderId="12" xfId="47" applyNumberFormat="1" applyFill="1" applyBorder="1">
      <alignment/>
      <protection/>
    </xf>
    <xf numFmtId="3" fontId="0" fillId="0" borderId="10" xfId="47" applyNumberFormat="1" applyFont="1" applyFill="1" applyBorder="1">
      <alignment/>
      <protection/>
    </xf>
    <xf numFmtId="3" fontId="8" fillId="0" borderId="10" xfId="48" applyNumberFormat="1" applyFont="1" applyFill="1" applyBorder="1">
      <alignment/>
      <protection/>
    </xf>
    <xf numFmtId="3" fontId="1" fillId="0" borderId="10" xfId="48" applyNumberFormat="1" applyFont="1" applyFill="1" applyBorder="1">
      <alignment/>
      <protection/>
    </xf>
    <xf numFmtId="3" fontId="5" fillId="0" borderId="10" xfId="48" applyNumberFormat="1" applyFont="1" applyFill="1" applyBorder="1">
      <alignment/>
      <protection/>
    </xf>
    <xf numFmtId="3" fontId="8" fillId="0" borderId="10" xfId="48" applyNumberFormat="1" applyFont="1" applyFill="1" applyBorder="1">
      <alignment/>
      <protection/>
    </xf>
    <xf numFmtId="3" fontId="0" fillId="0" borderId="10" xfId="48" applyNumberFormat="1" applyFont="1" applyFill="1" applyBorder="1">
      <alignment/>
      <protection/>
    </xf>
    <xf numFmtId="3" fontId="5" fillId="0" borderId="16" xfId="48" applyNumberFormat="1" applyFont="1" applyFill="1" applyBorder="1">
      <alignment/>
      <protection/>
    </xf>
    <xf numFmtId="3" fontId="5" fillId="0" borderId="17" xfId="48" applyNumberFormat="1" applyFont="1" applyFill="1" applyBorder="1">
      <alignment/>
      <protection/>
    </xf>
    <xf numFmtId="3" fontId="1" fillId="0" borderId="16" xfId="48" applyNumberFormat="1" applyFill="1" applyBorder="1">
      <alignment/>
      <protection/>
    </xf>
    <xf numFmtId="3" fontId="5" fillId="0" borderId="12" xfId="48" applyNumberFormat="1" applyFont="1" applyFill="1" applyBorder="1">
      <alignment/>
      <protection/>
    </xf>
    <xf numFmtId="3" fontId="1" fillId="0" borderId="0" xfId="48" applyNumberFormat="1" applyFill="1" applyBorder="1">
      <alignment/>
      <protection/>
    </xf>
    <xf numFmtId="3" fontId="6" fillId="0" borderId="10" xfId="48" applyNumberFormat="1" applyFont="1" applyFill="1" applyBorder="1">
      <alignment/>
      <protection/>
    </xf>
    <xf numFmtId="3" fontId="9" fillId="0" borderId="10" xfId="48" applyNumberFormat="1" applyFont="1" applyFill="1" applyBorder="1">
      <alignment/>
      <protection/>
    </xf>
    <xf numFmtId="3" fontId="4" fillId="0" borderId="10" xfId="48" applyNumberFormat="1" applyFont="1" applyFill="1" applyBorder="1">
      <alignment/>
      <protection/>
    </xf>
    <xf numFmtId="0" fontId="1" fillId="0" borderId="0" xfId="48" applyFill="1">
      <alignment/>
      <protection/>
    </xf>
    <xf numFmtId="49" fontId="0" fillId="0" borderId="0" xfId="48" applyNumberFormat="1" applyFont="1" applyFill="1" applyBorder="1" applyAlignment="1">
      <alignment horizontal="right"/>
      <protection/>
    </xf>
    <xf numFmtId="0" fontId="0" fillId="0" borderId="0" xfId="0" applyFont="1" applyAlignment="1">
      <alignment/>
    </xf>
    <xf numFmtId="3" fontId="6" fillId="0" borderId="15" xfId="46" applyNumberFormat="1" applyFont="1" applyFill="1" applyBorder="1">
      <alignment/>
      <protection/>
    </xf>
    <xf numFmtId="3" fontId="6" fillId="0" borderId="13" xfId="46" applyNumberFormat="1" applyFont="1" applyFill="1" applyBorder="1">
      <alignment/>
      <protection/>
    </xf>
    <xf numFmtId="3" fontId="6" fillId="0" borderId="0" xfId="46" applyNumberFormat="1" applyFont="1" applyFill="1" applyBorder="1">
      <alignment/>
      <protection/>
    </xf>
    <xf numFmtId="3" fontId="0" fillId="0" borderId="12" xfId="48" applyNumberFormat="1" applyFont="1" applyFill="1" applyBorder="1">
      <alignment/>
      <protection/>
    </xf>
    <xf numFmtId="3" fontId="5" fillId="0" borderId="10" xfId="48" applyNumberFormat="1" applyFont="1" applyFill="1" applyBorder="1">
      <alignment/>
      <protection/>
    </xf>
    <xf numFmtId="0" fontId="11" fillId="0" borderId="0" xfId="48" applyFont="1" applyFill="1" applyBorder="1">
      <alignment/>
      <protection/>
    </xf>
    <xf numFmtId="49" fontId="11" fillId="0" borderId="0" xfId="48" applyNumberFormat="1" applyFont="1" applyFill="1" applyBorder="1" applyAlignment="1">
      <alignment horizontal="right"/>
      <protection/>
    </xf>
    <xf numFmtId="4" fontId="11" fillId="0" borderId="0" xfId="48" applyNumberFormat="1" applyFont="1" applyFill="1" applyBorder="1">
      <alignment/>
      <protection/>
    </xf>
    <xf numFmtId="49" fontId="11" fillId="0" borderId="0" xfId="48" applyNumberFormat="1" applyFont="1" applyFill="1" applyBorder="1" applyAlignment="1">
      <alignment horizontal="left"/>
      <protection/>
    </xf>
    <xf numFmtId="0" fontId="0" fillId="0" borderId="0" xfId="46" applyFont="1" applyBorder="1">
      <alignment/>
      <protection/>
    </xf>
    <xf numFmtId="3" fontId="0" fillId="32" borderId="17" xfId="48" applyNumberFormat="1" applyFont="1" applyFill="1" applyBorder="1">
      <alignment/>
      <protection/>
    </xf>
    <xf numFmtId="3" fontId="0" fillId="0" borderId="17" xfId="48" applyNumberFormat="1" applyFont="1" applyFill="1" applyBorder="1">
      <alignment/>
      <protection/>
    </xf>
    <xf numFmtId="3" fontId="5" fillId="0" borderId="12" xfId="48" applyNumberFormat="1" applyFont="1" applyFill="1" applyBorder="1">
      <alignment/>
      <protection/>
    </xf>
    <xf numFmtId="0" fontId="0" fillId="0" borderId="12" xfId="46" applyFont="1" applyBorder="1">
      <alignment/>
      <protection/>
    </xf>
    <xf numFmtId="0" fontId="0" fillId="0" borderId="0" xfId="46" applyFont="1" applyBorder="1">
      <alignment/>
      <protection/>
    </xf>
    <xf numFmtId="0" fontId="5" fillId="0" borderId="12" xfId="46" applyFont="1" applyBorder="1">
      <alignment/>
      <protection/>
    </xf>
    <xf numFmtId="3" fontId="5" fillId="0" borderId="12" xfId="46" applyNumberFormat="1" applyFont="1" applyFill="1" applyBorder="1">
      <alignment/>
      <protection/>
    </xf>
    <xf numFmtId="3" fontId="5" fillId="0" borderId="12" xfId="46" applyNumberFormat="1" applyFont="1" applyBorder="1">
      <alignment/>
      <protection/>
    </xf>
    <xf numFmtId="3" fontId="5" fillId="0" borderId="0" xfId="48" applyNumberFormat="1" applyFont="1" applyFill="1" applyBorder="1">
      <alignment/>
      <protection/>
    </xf>
    <xf numFmtId="3" fontId="5" fillId="32" borderId="0" xfId="48" applyNumberFormat="1" applyFont="1" applyFill="1" applyBorder="1">
      <alignment/>
      <protection/>
    </xf>
    <xf numFmtId="10" fontId="8" fillId="32" borderId="0" xfId="48" applyNumberFormat="1" applyFont="1" applyFill="1" applyBorder="1">
      <alignment/>
      <protection/>
    </xf>
    <xf numFmtId="3" fontId="1" fillId="0" borderId="16" xfId="48" applyNumberFormat="1" applyFont="1" applyFill="1" applyBorder="1">
      <alignment/>
      <protection/>
    </xf>
    <xf numFmtId="3" fontId="8" fillId="0" borderId="16" xfId="48" applyNumberFormat="1" applyFont="1" applyFill="1" applyBorder="1">
      <alignment/>
      <protection/>
    </xf>
    <xf numFmtId="0" fontId="0" fillId="0" borderId="12" xfId="48" applyFont="1" applyBorder="1">
      <alignment/>
      <protection/>
    </xf>
    <xf numFmtId="0" fontId="8" fillId="0" borderId="12" xfId="48" applyFont="1" applyBorder="1">
      <alignment/>
      <protection/>
    </xf>
    <xf numFmtId="3" fontId="8" fillId="0" borderId="12" xfId="48" applyNumberFormat="1" applyFont="1" applyFill="1" applyBorder="1">
      <alignment/>
      <protection/>
    </xf>
    <xf numFmtId="0" fontId="17" fillId="0" borderId="12" xfId="48" applyFont="1" applyBorder="1">
      <alignment/>
      <protection/>
    </xf>
    <xf numFmtId="3" fontId="1" fillId="0" borderId="19" xfId="47" applyNumberFormat="1" applyFill="1" applyBorder="1">
      <alignment/>
      <protection/>
    </xf>
    <xf numFmtId="3" fontId="0" fillId="33" borderId="10" xfId="46" applyNumberFormat="1" applyFont="1" applyFill="1" applyBorder="1">
      <alignment/>
      <protection/>
    </xf>
    <xf numFmtId="3" fontId="5" fillId="0" borderId="0" xfId="46" applyNumberFormat="1" applyFont="1" applyBorder="1">
      <alignment/>
      <protection/>
    </xf>
    <xf numFmtId="3" fontId="1" fillId="33" borderId="10" xfId="46" applyNumberFormat="1" applyFont="1" applyFill="1" applyBorder="1">
      <alignment/>
      <protection/>
    </xf>
    <xf numFmtId="3" fontId="1" fillId="33" borderId="10" xfId="46" applyNumberFormat="1" applyFill="1" applyBorder="1">
      <alignment/>
      <protection/>
    </xf>
    <xf numFmtId="10" fontId="13" fillId="32" borderId="10" xfId="46" applyNumberFormat="1" applyFont="1" applyFill="1" applyBorder="1">
      <alignment/>
      <protection/>
    </xf>
    <xf numFmtId="10" fontId="5" fillId="32" borderId="0" xfId="46" applyNumberFormat="1" applyFont="1" applyFill="1" applyBorder="1">
      <alignment/>
      <protection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Border="1" applyAlignment="1">
      <alignment/>
    </xf>
    <xf numFmtId="0" fontId="0" fillId="0" borderId="10" xfId="48" applyFont="1" applyBorder="1">
      <alignment/>
      <protection/>
    </xf>
    <xf numFmtId="0" fontId="17" fillId="0" borderId="12" xfId="48" applyFont="1" applyBorder="1">
      <alignment/>
      <protection/>
    </xf>
    <xf numFmtId="3" fontId="0" fillId="32" borderId="0" xfId="48" applyNumberFormat="1" applyFont="1" applyFill="1" applyBorder="1">
      <alignment/>
      <protection/>
    </xf>
    <xf numFmtId="3" fontId="0" fillId="0" borderId="0" xfId="46" applyNumberFormat="1" applyFont="1" applyBorder="1">
      <alignment/>
      <protection/>
    </xf>
    <xf numFmtId="0" fontId="1" fillId="0" borderId="0" xfId="47" applyBorder="1">
      <alignment/>
      <protection/>
    </xf>
    <xf numFmtId="4" fontId="0" fillId="0" borderId="0" xfId="0" applyNumberFormat="1" applyAlignment="1">
      <alignment/>
    </xf>
    <xf numFmtId="3" fontId="1" fillId="33" borderId="10" xfId="48" applyNumberFormat="1" applyFill="1" applyBorder="1">
      <alignment/>
      <protection/>
    </xf>
    <xf numFmtId="0" fontId="8" fillId="0" borderId="0" xfId="48" applyFont="1" applyBorder="1">
      <alignment/>
      <protection/>
    </xf>
    <xf numFmtId="49" fontId="8" fillId="0" borderId="0" xfId="48" applyNumberFormat="1" applyFont="1" applyBorder="1" applyAlignment="1">
      <alignment horizontal="right"/>
      <protection/>
    </xf>
    <xf numFmtId="49" fontId="8" fillId="0" borderId="0" xfId="48" applyNumberFormat="1" applyFont="1" applyFill="1" applyBorder="1" applyAlignment="1">
      <alignment horizontal="right"/>
      <protection/>
    </xf>
    <xf numFmtId="4" fontId="11" fillId="0" borderId="0" xfId="48" applyNumberFormat="1" applyFont="1" applyFill="1" applyBorder="1" applyAlignment="1">
      <alignment horizontal="right"/>
      <protection/>
    </xf>
    <xf numFmtId="4" fontId="14" fillId="0" borderId="0" xfId="48" applyNumberFormat="1" applyFont="1" applyFill="1" applyBorder="1" applyAlignment="1">
      <alignment horizontal="right"/>
      <protection/>
    </xf>
    <xf numFmtId="4" fontId="11" fillId="33" borderId="0" xfId="48" applyNumberFormat="1" applyFont="1" applyFill="1" applyBorder="1" applyAlignment="1">
      <alignment horizontal="right"/>
      <protection/>
    </xf>
    <xf numFmtId="0" fontId="11" fillId="33" borderId="0" xfId="48" applyFont="1" applyFill="1" applyBorder="1">
      <alignment/>
      <protection/>
    </xf>
    <xf numFmtId="49" fontId="0" fillId="0" borderId="0" xfId="48" applyNumberFormat="1" applyFont="1" applyBorder="1" applyAlignment="1">
      <alignment horizontal="right"/>
      <protection/>
    </xf>
    <xf numFmtId="0" fontId="0" fillId="0" borderId="0" xfId="48" applyFont="1" applyBorder="1">
      <alignment/>
      <protection/>
    </xf>
    <xf numFmtId="4" fontId="1" fillId="0" borderId="0" xfId="48" applyNumberFormat="1" applyFont="1" applyFill="1" applyBorder="1" applyAlignment="1">
      <alignment horizontal="left"/>
      <protection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List1" xfId="46"/>
    <cellStyle name="normální_List2" xfId="47"/>
    <cellStyle name="normální_List3" xfId="48"/>
    <cellStyle name="Followed Hyperlink" xfId="49"/>
    <cellStyle name="Poznámka" xfId="50"/>
    <cellStyle name="Percent" xfId="51"/>
    <cellStyle name="Propojená buňka" xfId="52"/>
    <cellStyle name="Správně" xfId="53"/>
    <cellStyle name="Špat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27"/>
  <sheetViews>
    <sheetView tabSelected="1" zoomScale="125" zoomScaleNormal="125" zoomScalePageLayoutView="0" workbookViewId="0" topLeftCell="A1">
      <selection activeCell="A1" sqref="A1"/>
    </sheetView>
  </sheetViews>
  <sheetFormatPr defaultColWidth="9.140625" defaultRowHeight="12.75"/>
  <cols>
    <col min="1" max="1" width="39.7109375" style="0" customWidth="1"/>
    <col min="2" max="3" width="10.28125" style="0" bestFit="1" customWidth="1"/>
    <col min="4" max="4" width="9.8515625" style="170" customWidth="1"/>
    <col min="5" max="6" width="10.28125" style="0" bestFit="1" customWidth="1"/>
    <col min="7" max="7" width="8.57421875" style="0" bestFit="1" customWidth="1"/>
  </cols>
  <sheetData>
    <row r="1" spans="1:14" ht="15.75">
      <c r="A1" s="1" t="s">
        <v>181</v>
      </c>
      <c r="B1" s="3"/>
      <c r="C1" s="3"/>
      <c r="D1" s="155"/>
      <c r="E1" s="3"/>
      <c r="F1" s="3"/>
      <c r="G1" s="105"/>
      <c r="H1" s="86"/>
      <c r="I1" s="86"/>
      <c r="J1" s="86"/>
      <c r="K1" s="86"/>
      <c r="L1" s="86"/>
      <c r="M1" s="86"/>
      <c r="N1" s="86"/>
    </row>
    <row r="2" spans="1:14" ht="12.75">
      <c r="A2" s="4" t="s">
        <v>0</v>
      </c>
      <c r="B2" s="3"/>
      <c r="C2" s="3"/>
      <c r="D2" s="155"/>
      <c r="E2" s="3"/>
      <c r="F2" s="3"/>
      <c r="G2" s="2"/>
      <c r="H2" s="86"/>
      <c r="I2" s="86"/>
      <c r="J2" s="86"/>
      <c r="K2" s="86"/>
      <c r="L2" s="86"/>
      <c r="M2" s="86"/>
      <c r="N2" s="86"/>
    </row>
    <row r="3" spans="1:14" ht="12.75">
      <c r="A3" s="4"/>
      <c r="B3" s="3"/>
      <c r="C3" s="3"/>
      <c r="D3" s="155"/>
      <c r="E3" s="3"/>
      <c r="F3" s="3"/>
      <c r="G3" s="2"/>
      <c r="H3" s="86"/>
      <c r="I3" s="86"/>
      <c r="J3" s="86"/>
      <c r="K3" s="86"/>
      <c r="L3" s="86"/>
      <c r="M3" s="86"/>
      <c r="N3" s="86"/>
    </row>
    <row r="4" spans="1:14" ht="12.75">
      <c r="A4" s="20" t="s">
        <v>1</v>
      </c>
      <c r="B4" s="152" t="s">
        <v>163</v>
      </c>
      <c r="C4" s="152" t="s">
        <v>163</v>
      </c>
      <c r="D4" s="152" t="s">
        <v>357</v>
      </c>
      <c r="E4" s="152" t="s">
        <v>163</v>
      </c>
      <c r="F4" s="152" t="s">
        <v>163</v>
      </c>
      <c r="G4" s="153" t="s">
        <v>164</v>
      </c>
      <c r="H4" s="86"/>
      <c r="I4" s="86"/>
      <c r="J4" s="86"/>
      <c r="K4" s="86"/>
      <c r="L4" s="86"/>
      <c r="M4" s="86"/>
      <c r="N4" s="86"/>
    </row>
    <row r="5" spans="1:14" ht="12.75">
      <c r="A5" s="21"/>
      <c r="B5" s="138" t="s">
        <v>367</v>
      </c>
      <c r="C5" s="138" t="s">
        <v>325</v>
      </c>
      <c r="D5" s="191" t="s">
        <v>327</v>
      </c>
      <c r="E5" s="138" t="s">
        <v>353</v>
      </c>
      <c r="F5" s="138" t="s">
        <v>359</v>
      </c>
      <c r="G5" s="139" t="s">
        <v>165</v>
      </c>
      <c r="H5" s="86"/>
      <c r="I5" s="86"/>
      <c r="J5" s="86"/>
      <c r="K5" s="86"/>
      <c r="L5" s="86"/>
      <c r="M5" s="86"/>
      <c r="N5" s="86"/>
    </row>
    <row r="6" spans="1:14" ht="12.75">
      <c r="A6" s="21" t="s">
        <v>2</v>
      </c>
      <c r="B6" s="154"/>
      <c r="C6" s="154"/>
      <c r="D6" s="156"/>
      <c r="E6" s="154"/>
      <c r="F6" s="154"/>
      <c r="G6" s="122"/>
      <c r="H6" s="86"/>
      <c r="I6" s="86"/>
      <c r="J6" s="86"/>
      <c r="K6" s="86"/>
      <c r="L6" s="86"/>
      <c r="M6" s="86"/>
      <c r="N6" s="86"/>
    </row>
    <row r="7" spans="1:14" ht="12.75">
      <c r="A7" s="13" t="s">
        <v>3</v>
      </c>
      <c r="B7" s="5"/>
      <c r="C7" s="5"/>
      <c r="D7" s="17"/>
      <c r="E7" s="5"/>
      <c r="F7" s="5"/>
      <c r="G7" s="6"/>
      <c r="H7" s="86"/>
      <c r="I7" s="86"/>
      <c r="J7" s="86"/>
      <c r="K7" s="86"/>
      <c r="L7" s="86"/>
      <c r="M7" s="86"/>
      <c r="N7" s="86"/>
    </row>
    <row r="8" spans="1:14" ht="12.75">
      <c r="A8" s="13" t="s">
        <v>4</v>
      </c>
      <c r="B8" s="7">
        <v>60956</v>
      </c>
      <c r="C8" s="7">
        <v>206788</v>
      </c>
      <c r="D8" s="157">
        <v>206000</v>
      </c>
      <c r="E8" s="7">
        <v>51950</v>
      </c>
      <c r="F8" s="7">
        <v>66364</v>
      </c>
      <c r="G8" s="91">
        <f>F8/D8</f>
        <v>0.3221553398058252</v>
      </c>
      <c r="H8" s="86"/>
      <c r="I8" s="86"/>
      <c r="J8" s="86"/>
      <c r="K8" s="86"/>
      <c r="L8" s="86"/>
      <c r="M8" s="86"/>
      <c r="N8" s="86"/>
    </row>
    <row r="9" spans="1:14" ht="12.75">
      <c r="A9" s="13" t="s">
        <v>5</v>
      </c>
      <c r="B9" s="7"/>
      <c r="C9" s="7">
        <v>20891</v>
      </c>
      <c r="D9" s="157"/>
      <c r="E9" s="7"/>
      <c r="F9" s="7"/>
      <c r="G9" s="91"/>
      <c r="H9" s="86"/>
      <c r="I9" s="86"/>
      <c r="J9" s="86"/>
      <c r="K9" s="86"/>
      <c r="L9" s="86"/>
      <c r="M9" s="86"/>
      <c r="N9" s="86"/>
    </row>
    <row r="10" spans="1:14" ht="12.75">
      <c r="A10" s="13" t="s">
        <v>6</v>
      </c>
      <c r="B10" s="9">
        <f>SUM(B11:B17)</f>
        <v>1813</v>
      </c>
      <c r="C10" s="9">
        <f>SUM(C11:C17)</f>
        <v>5516</v>
      </c>
      <c r="D10" s="158">
        <f>SUM(D11:D17)</f>
        <v>4712</v>
      </c>
      <c r="E10" s="9">
        <f>SUM(E11:E17)</f>
        <v>1344</v>
      </c>
      <c r="F10" s="9">
        <f>SUM(F11:F17)</f>
        <v>1812</v>
      </c>
      <c r="G10" s="91">
        <f>F10/D10</f>
        <v>0.3845500848896435</v>
      </c>
      <c r="H10" s="224"/>
      <c r="I10" s="86"/>
      <c r="J10" s="86"/>
      <c r="K10" s="86"/>
      <c r="L10" s="86"/>
      <c r="M10" s="86"/>
      <c r="N10" s="86"/>
    </row>
    <row r="11" spans="1:14" ht="12.75">
      <c r="A11" s="28" t="s">
        <v>170</v>
      </c>
      <c r="B11" s="10">
        <v>1</v>
      </c>
      <c r="C11" s="10">
        <v>2</v>
      </c>
      <c r="D11" s="159">
        <v>2</v>
      </c>
      <c r="E11" s="10">
        <v>1</v>
      </c>
      <c r="F11" s="10">
        <v>1</v>
      </c>
      <c r="G11" s="90">
        <f aca="true" t="shared" si="0" ref="G11:G69">F11/D11</f>
        <v>0.5</v>
      </c>
      <c r="H11" s="86"/>
      <c r="I11" s="86"/>
      <c r="J11" s="86"/>
      <c r="K11" s="86"/>
      <c r="L11" s="86"/>
      <c r="M11" s="86"/>
      <c r="N11" s="86"/>
    </row>
    <row r="12" spans="1:14" ht="12.75">
      <c r="A12" s="6" t="s">
        <v>171</v>
      </c>
      <c r="B12" s="11">
        <v>67</v>
      </c>
      <c r="C12" s="11">
        <v>123</v>
      </c>
      <c r="D12" s="17">
        <v>100</v>
      </c>
      <c r="E12" s="11">
        <v>38</v>
      </c>
      <c r="F12" s="11">
        <v>46</v>
      </c>
      <c r="G12" s="90">
        <f t="shared" si="0"/>
        <v>0.46</v>
      </c>
      <c r="H12" s="86"/>
      <c r="I12" s="86"/>
      <c r="J12" s="86"/>
      <c r="K12" s="86"/>
      <c r="L12" s="86"/>
      <c r="M12" s="86"/>
      <c r="N12" s="86"/>
    </row>
    <row r="13" spans="1:14" ht="12.75">
      <c r="A13" s="6" t="s">
        <v>7</v>
      </c>
      <c r="B13" s="11">
        <v>104</v>
      </c>
      <c r="C13" s="11">
        <v>275</v>
      </c>
      <c r="D13" s="17">
        <v>300</v>
      </c>
      <c r="E13" s="11">
        <v>75</v>
      </c>
      <c r="F13" s="11">
        <v>92</v>
      </c>
      <c r="G13" s="90">
        <f t="shared" si="0"/>
        <v>0.30666666666666664</v>
      </c>
      <c r="H13" s="86"/>
      <c r="I13" s="86"/>
      <c r="J13" s="86"/>
      <c r="K13" s="86"/>
      <c r="L13" s="86"/>
      <c r="M13" s="86"/>
      <c r="N13" s="86"/>
    </row>
    <row r="14" spans="1:14" ht="12.75">
      <c r="A14" s="29" t="s">
        <v>200</v>
      </c>
      <c r="B14" s="11">
        <v>546</v>
      </c>
      <c r="C14" s="11">
        <v>1466</v>
      </c>
      <c r="D14" s="17">
        <v>1200</v>
      </c>
      <c r="E14" s="11">
        <v>358</v>
      </c>
      <c r="F14" s="11">
        <v>521</v>
      </c>
      <c r="G14" s="90">
        <f t="shared" si="0"/>
        <v>0.43416666666666665</v>
      </c>
      <c r="H14" s="86"/>
      <c r="I14" s="86"/>
      <c r="J14" s="86"/>
      <c r="K14" s="86"/>
      <c r="L14" s="86"/>
      <c r="M14" s="86"/>
      <c r="N14" s="86"/>
    </row>
    <row r="15" spans="1:14" ht="12.75">
      <c r="A15" s="6" t="s">
        <v>8</v>
      </c>
      <c r="B15" s="11">
        <v>930</v>
      </c>
      <c r="C15" s="11">
        <v>2833</v>
      </c>
      <c r="D15" s="17">
        <v>2500</v>
      </c>
      <c r="E15" s="11">
        <v>644</v>
      </c>
      <c r="F15" s="11">
        <v>859</v>
      </c>
      <c r="G15" s="90">
        <f t="shared" si="0"/>
        <v>0.3436</v>
      </c>
      <c r="H15" s="86"/>
      <c r="I15" s="86"/>
      <c r="J15" s="86"/>
      <c r="K15" s="86"/>
      <c r="L15" s="86"/>
      <c r="M15" s="86"/>
      <c r="N15" s="86"/>
    </row>
    <row r="16" spans="1:14" ht="12.75">
      <c r="A16" s="6" t="s">
        <v>9</v>
      </c>
      <c r="B16" s="11">
        <v>159</v>
      </c>
      <c r="C16" s="11">
        <v>804</v>
      </c>
      <c r="D16" s="17">
        <v>600</v>
      </c>
      <c r="E16" s="11">
        <v>224</v>
      </c>
      <c r="F16" s="11">
        <v>288</v>
      </c>
      <c r="G16" s="90">
        <f t="shared" si="0"/>
        <v>0.48</v>
      </c>
      <c r="H16" s="86"/>
      <c r="I16" s="86"/>
      <c r="J16" s="86"/>
      <c r="K16" s="86"/>
      <c r="L16" s="86"/>
      <c r="M16" s="86"/>
      <c r="N16" s="86"/>
    </row>
    <row r="17" spans="1:14" ht="12.75">
      <c r="A17" s="6" t="s">
        <v>10</v>
      </c>
      <c r="B17" s="11">
        <v>6</v>
      </c>
      <c r="C17" s="11">
        <v>13</v>
      </c>
      <c r="D17" s="17">
        <v>10</v>
      </c>
      <c r="E17" s="11">
        <v>4</v>
      </c>
      <c r="F17" s="11">
        <v>5</v>
      </c>
      <c r="G17" s="90">
        <f t="shared" si="0"/>
        <v>0.5</v>
      </c>
      <c r="H17" s="86"/>
      <c r="I17" s="86"/>
      <c r="J17" s="86"/>
      <c r="K17" s="86"/>
      <c r="L17" s="86"/>
      <c r="M17" s="86"/>
      <c r="N17" s="86"/>
    </row>
    <row r="18" spans="1:14" ht="12.75">
      <c r="A18" s="24" t="s">
        <v>11</v>
      </c>
      <c r="B18" s="7">
        <v>447</v>
      </c>
      <c r="C18" s="7">
        <v>1931</v>
      </c>
      <c r="D18" s="157">
        <v>1750</v>
      </c>
      <c r="E18" s="7">
        <v>347</v>
      </c>
      <c r="F18" s="7">
        <v>468</v>
      </c>
      <c r="G18" s="91">
        <f t="shared" si="0"/>
        <v>0.2674285714285714</v>
      </c>
      <c r="H18" s="86"/>
      <c r="I18" s="86"/>
      <c r="J18" s="86"/>
      <c r="K18" s="86"/>
      <c r="L18" s="86"/>
      <c r="M18" s="86"/>
      <c r="N18" s="86"/>
    </row>
    <row r="19" spans="1:14" ht="12.75">
      <c r="A19" s="13" t="s">
        <v>12</v>
      </c>
      <c r="B19" s="9">
        <f>SUM(B20:B22)</f>
        <v>560</v>
      </c>
      <c r="C19" s="9">
        <f>SUM(C20:C22)</f>
        <v>1681</v>
      </c>
      <c r="D19" s="158">
        <f>SUM(D20:D22)</f>
        <v>1250</v>
      </c>
      <c r="E19" s="9">
        <f>SUM(E20:E22)</f>
        <v>210</v>
      </c>
      <c r="F19" s="9">
        <f>SUM(F20:F22)</f>
        <v>569</v>
      </c>
      <c r="G19" s="91">
        <f t="shared" si="0"/>
        <v>0.4552</v>
      </c>
      <c r="H19" s="86"/>
      <c r="I19" s="86"/>
      <c r="J19" s="86"/>
      <c r="K19" s="86"/>
      <c r="L19" s="86"/>
      <c r="M19" s="86"/>
      <c r="N19" s="86"/>
    </row>
    <row r="20" spans="1:14" ht="12.75">
      <c r="A20" s="6" t="s">
        <v>120</v>
      </c>
      <c r="B20" s="11">
        <v>444</v>
      </c>
      <c r="C20" s="11">
        <v>736</v>
      </c>
      <c r="D20" s="17">
        <v>700</v>
      </c>
      <c r="E20" s="11">
        <v>149</v>
      </c>
      <c r="F20" s="11">
        <v>461</v>
      </c>
      <c r="G20" s="90">
        <f t="shared" si="0"/>
        <v>0.6585714285714286</v>
      </c>
      <c r="H20" s="86"/>
      <c r="I20" s="86"/>
      <c r="J20" s="86"/>
      <c r="K20" s="86"/>
      <c r="L20" s="86"/>
      <c r="M20" s="86"/>
      <c r="N20" s="86"/>
    </row>
    <row r="21" spans="1:14" ht="12.75">
      <c r="A21" s="6" t="s">
        <v>121</v>
      </c>
      <c r="B21" s="11">
        <v>6</v>
      </c>
      <c r="C21" s="11">
        <v>450</v>
      </c>
      <c r="D21" s="17">
        <v>100</v>
      </c>
      <c r="E21" s="11">
        <v>6</v>
      </c>
      <c r="F21" s="11">
        <v>14</v>
      </c>
      <c r="G21" s="90">
        <f t="shared" si="0"/>
        <v>0.14</v>
      </c>
      <c r="H21" s="86"/>
      <c r="I21" s="86"/>
      <c r="J21" s="86"/>
      <c r="K21" s="86"/>
      <c r="L21" s="86"/>
      <c r="M21" s="86"/>
      <c r="N21" s="86"/>
    </row>
    <row r="22" spans="1:14" ht="12.75">
      <c r="A22" s="29" t="s">
        <v>212</v>
      </c>
      <c r="B22" s="5">
        <v>110</v>
      </c>
      <c r="C22" s="5">
        <v>495</v>
      </c>
      <c r="D22" s="17">
        <v>450</v>
      </c>
      <c r="E22" s="5">
        <v>55</v>
      </c>
      <c r="F22" s="5">
        <v>94</v>
      </c>
      <c r="G22" s="90">
        <f t="shared" si="0"/>
        <v>0.2088888888888889</v>
      </c>
      <c r="H22" s="86"/>
      <c r="I22" s="86"/>
      <c r="J22" s="86"/>
      <c r="K22" s="86"/>
      <c r="L22" s="86"/>
      <c r="M22" s="86"/>
      <c r="N22" s="86"/>
    </row>
    <row r="23" spans="1:14" ht="12.75">
      <c r="A23" s="13" t="s">
        <v>322</v>
      </c>
      <c r="B23" s="12">
        <v>2705</v>
      </c>
      <c r="C23" s="12">
        <v>6692</v>
      </c>
      <c r="D23" s="160">
        <v>1000</v>
      </c>
      <c r="E23" s="12">
        <v>481</v>
      </c>
      <c r="F23" s="12">
        <v>511</v>
      </c>
      <c r="G23" s="91">
        <f t="shared" si="0"/>
        <v>0.511</v>
      </c>
      <c r="H23" s="86"/>
      <c r="I23" s="86"/>
      <c r="J23" s="86"/>
      <c r="K23" s="86"/>
      <c r="L23" s="86"/>
      <c r="M23" s="86"/>
      <c r="N23" s="86"/>
    </row>
    <row r="24" spans="1:14" ht="12.75">
      <c r="A24" s="106" t="s">
        <v>189</v>
      </c>
      <c r="B24" s="12">
        <v>58</v>
      </c>
      <c r="C24" s="12">
        <v>214</v>
      </c>
      <c r="D24" s="160">
        <v>160</v>
      </c>
      <c r="E24" s="12">
        <v>53</v>
      </c>
      <c r="F24" s="12">
        <v>73</v>
      </c>
      <c r="G24" s="91">
        <f t="shared" si="0"/>
        <v>0.45625</v>
      </c>
      <c r="H24" s="86"/>
      <c r="I24" s="86"/>
      <c r="J24" s="86"/>
      <c r="K24" s="86"/>
      <c r="L24" s="86"/>
      <c r="M24" s="86"/>
      <c r="N24" s="86"/>
    </row>
    <row r="25" spans="1:14" ht="12.75">
      <c r="A25" s="13" t="s">
        <v>268</v>
      </c>
      <c r="B25" s="12">
        <v>118</v>
      </c>
      <c r="C25" s="12"/>
      <c r="D25" s="160"/>
      <c r="E25" s="12">
        <v>44</v>
      </c>
      <c r="F25" s="12">
        <v>50</v>
      </c>
      <c r="G25" s="91"/>
      <c r="H25" s="86"/>
      <c r="I25" s="86"/>
      <c r="J25" s="86"/>
      <c r="K25" s="86"/>
      <c r="L25" s="86"/>
      <c r="M25" s="86"/>
      <c r="N25" s="86"/>
    </row>
    <row r="26" spans="1:14" ht="12.75">
      <c r="A26" s="20" t="s">
        <v>13</v>
      </c>
      <c r="B26" s="12">
        <v>361</v>
      </c>
      <c r="C26" s="12">
        <v>29557</v>
      </c>
      <c r="D26" s="160">
        <v>29500</v>
      </c>
      <c r="E26" s="12">
        <v>1556</v>
      </c>
      <c r="F26" s="12">
        <v>1681</v>
      </c>
      <c r="G26" s="91">
        <f t="shared" si="0"/>
        <v>0.056983050847457625</v>
      </c>
      <c r="H26" s="86"/>
      <c r="I26" s="86"/>
      <c r="J26" s="86"/>
      <c r="K26" s="86"/>
      <c r="L26" s="86"/>
      <c r="M26" s="86"/>
      <c r="N26" s="86"/>
    </row>
    <row r="27" spans="1:14" ht="12.75">
      <c r="A27" s="13" t="s">
        <v>14</v>
      </c>
      <c r="B27" s="8">
        <f>SUM(B8,B9,B10,B18,B19,B23:B26)</f>
        <v>67018</v>
      </c>
      <c r="C27" s="8">
        <f>SUM(C8,C9,C10,C18,C19,C23:C26)</f>
        <v>273270</v>
      </c>
      <c r="D27" s="158">
        <f>SUM(D8,D9,D10,D18,D19,D23:D26)</f>
        <v>244372</v>
      </c>
      <c r="E27" s="8">
        <f>SUM(E8,E9,E10,E18,E19,E23:E26)</f>
        <v>55985</v>
      </c>
      <c r="F27" s="8">
        <f>SUM(F8,F9,F10,F18,F19,F23:F26)</f>
        <v>71528</v>
      </c>
      <c r="G27" s="91">
        <f t="shared" si="0"/>
        <v>0.2927012914736549</v>
      </c>
      <c r="H27" s="86"/>
      <c r="I27" s="86"/>
      <c r="J27" s="86"/>
      <c r="K27" s="86"/>
      <c r="L27" s="86"/>
      <c r="M27" s="86"/>
      <c r="N27" s="86"/>
    </row>
    <row r="28" spans="1:14" ht="12.75">
      <c r="A28" s="13"/>
      <c r="B28" s="5"/>
      <c r="C28" s="5"/>
      <c r="D28" s="17"/>
      <c r="E28" s="5"/>
      <c r="F28" s="5"/>
      <c r="G28" s="90"/>
      <c r="H28" s="86"/>
      <c r="I28" s="86"/>
      <c r="J28" s="86"/>
      <c r="K28" s="86"/>
      <c r="L28" s="86"/>
      <c r="M28" s="86"/>
      <c r="N28" s="86"/>
    </row>
    <row r="29" spans="1:14" ht="12.75">
      <c r="A29" s="13" t="s">
        <v>15</v>
      </c>
      <c r="B29" s="5"/>
      <c r="C29" s="5"/>
      <c r="D29" s="17"/>
      <c r="E29" s="5"/>
      <c r="F29" s="5"/>
      <c r="G29" s="90"/>
      <c r="H29" s="86"/>
      <c r="I29" s="86"/>
      <c r="J29" s="86"/>
      <c r="K29" s="86"/>
      <c r="L29" s="86"/>
      <c r="M29" s="86"/>
      <c r="N29" s="86"/>
    </row>
    <row r="30" spans="1:14" ht="12.75">
      <c r="A30" s="13" t="s">
        <v>16</v>
      </c>
      <c r="B30" s="8">
        <f>SUM(B31:B36)</f>
        <v>3691</v>
      </c>
      <c r="C30" s="8">
        <f>SUM(C31:C36)</f>
        <v>11808</v>
      </c>
      <c r="D30" s="158">
        <f>SUM(D31:D36)</f>
        <v>11492</v>
      </c>
      <c r="E30" s="8">
        <f>SUM(E31:E36)</f>
        <v>3189</v>
      </c>
      <c r="F30" s="8">
        <f>SUM(F31:F36)</f>
        <v>4154</v>
      </c>
      <c r="G30" s="91">
        <f t="shared" si="0"/>
        <v>0.36146884789418726</v>
      </c>
      <c r="H30" s="86"/>
      <c r="I30" s="86"/>
      <c r="J30" s="86"/>
      <c r="K30" s="86"/>
      <c r="L30" s="86"/>
      <c r="M30" s="86"/>
      <c r="N30" s="86"/>
    </row>
    <row r="31" spans="1:14" ht="12.75">
      <c r="A31" s="6" t="s">
        <v>17</v>
      </c>
      <c r="B31" s="5">
        <v>699</v>
      </c>
      <c r="C31" s="5">
        <v>2732</v>
      </c>
      <c r="D31" s="17">
        <v>2145</v>
      </c>
      <c r="E31" s="5">
        <v>887</v>
      </c>
      <c r="F31" s="5">
        <v>932</v>
      </c>
      <c r="G31" s="90">
        <f t="shared" si="0"/>
        <v>0.4344988344988345</v>
      </c>
      <c r="H31" s="86"/>
      <c r="I31" s="86"/>
      <c r="J31" s="86"/>
      <c r="K31" s="86"/>
      <c r="L31" s="86"/>
      <c r="M31" s="86"/>
      <c r="N31" s="86"/>
    </row>
    <row r="32" spans="1:14" ht="12.75">
      <c r="A32" s="29" t="s">
        <v>18</v>
      </c>
      <c r="B32" s="5">
        <v>865</v>
      </c>
      <c r="C32" s="5">
        <v>1895</v>
      </c>
      <c r="D32" s="17">
        <v>1707</v>
      </c>
      <c r="E32" s="5">
        <v>444</v>
      </c>
      <c r="F32" s="5">
        <v>807</v>
      </c>
      <c r="G32" s="90">
        <f t="shared" si="0"/>
        <v>0.4727592267135325</v>
      </c>
      <c r="H32" s="86"/>
      <c r="I32" s="86"/>
      <c r="J32" s="86"/>
      <c r="K32" s="86"/>
      <c r="L32" s="86"/>
      <c r="M32" s="86"/>
      <c r="N32" s="86"/>
    </row>
    <row r="33" spans="1:14" ht="12.75">
      <c r="A33" s="29" t="s">
        <v>301</v>
      </c>
      <c r="B33" s="5"/>
      <c r="C33" s="5">
        <v>127</v>
      </c>
      <c r="D33" s="17">
        <v>120</v>
      </c>
      <c r="E33" s="5">
        <v>30</v>
      </c>
      <c r="F33" s="5">
        <v>40</v>
      </c>
      <c r="G33" s="90">
        <f t="shared" si="0"/>
        <v>0.3333333333333333</v>
      </c>
      <c r="H33" s="86"/>
      <c r="I33" s="86"/>
      <c r="J33" s="86"/>
      <c r="K33" s="86"/>
      <c r="L33" s="86"/>
      <c r="M33" s="86"/>
      <c r="N33" s="86"/>
    </row>
    <row r="34" spans="1:14" ht="12.75">
      <c r="A34" s="6" t="s">
        <v>19</v>
      </c>
      <c r="B34" s="11">
        <v>1723</v>
      </c>
      <c r="C34" s="11">
        <v>5656</v>
      </c>
      <c r="D34" s="17">
        <v>6279</v>
      </c>
      <c r="E34" s="11">
        <v>1538</v>
      </c>
      <c r="F34" s="11">
        <v>1999</v>
      </c>
      <c r="G34" s="90">
        <f t="shared" si="0"/>
        <v>0.3183627966236662</v>
      </c>
      <c r="H34" s="86"/>
      <c r="I34" s="86"/>
      <c r="J34" s="86"/>
      <c r="K34" s="86"/>
      <c r="L34" s="86"/>
      <c r="M34" s="86"/>
      <c r="N34" s="86"/>
    </row>
    <row r="35" spans="1:14" ht="12.75">
      <c r="A35" s="29" t="s">
        <v>201</v>
      </c>
      <c r="B35" s="11">
        <v>349</v>
      </c>
      <c r="C35" s="11">
        <v>1250</v>
      </c>
      <c r="D35" s="17">
        <v>1191</v>
      </c>
      <c r="E35" s="11">
        <v>267</v>
      </c>
      <c r="F35" s="11">
        <v>346</v>
      </c>
      <c r="G35" s="90">
        <f t="shared" si="0"/>
        <v>0.290512174643157</v>
      </c>
      <c r="H35" s="86"/>
      <c r="I35" s="86"/>
      <c r="J35" s="86"/>
      <c r="K35" s="86"/>
      <c r="L35" s="86"/>
      <c r="M35" s="86"/>
      <c r="N35" s="86"/>
    </row>
    <row r="36" spans="1:14" ht="12.75">
      <c r="A36" s="29" t="s">
        <v>242</v>
      </c>
      <c r="B36" s="11">
        <v>55</v>
      </c>
      <c r="C36" s="11">
        <v>148</v>
      </c>
      <c r="D36" s="17">
        <v>50</v>
      </c>
      <c r="E36" s="11">
        <v>23</v>
      </c>
      <c r="F36" s="11">
        <v>30</v>
      </c>
      <c r="G36" s="90">
        <f t="shared" si="0"/>
        <v>0.6</v>
      </c>
      <c r="H36" s="86"/>
      <c r="I36" s="86"/>
      <c r="J36" s="86"/>
      <c r="K36" s="86"/>
      <c r="L36" s="86"/>
      <c r="M36" s="86"/>
      <c r="N36" s="86"/>
    </row>
    <row r="37" spans="1:14" ht="12.75">
      <c r="A37" s="14" t="s">
        <v>20</v>
      </c>
      <c r="B37" s="15">
        <f>SUM(B38:B40)</f>
        <v>89515</v>
      </c>
      <c r="C37" s="15">
        <f>SUM(C38:C40)</f>
        <v>272002</v>
      </c>
      <c r="D37" s="161">
        <f>SUM(D38:D40)</f>
        <v>272350</v>
      </c>
      <c r="E37" s="15">
        <f>SUM(E38:E40)</f>
        <v>69227</v>
      </c>
      <c r="F37" s="15">
        <f>SUM(F38:F40)</f>
        <v>93093</v>
      </c>
      <c r="G37" s="91">
        <f t="shared" si="0"/>
        <v>0.3418138424821002</v>
      </c>
      <c r="H37" s="86"/>
      <c r="I37" s="86"/>
      <c r="J37" s="86"/>
      <c r="K37" s="86"/>
      <c r="L37" s="86"/>
      <c r="M37" s="86"/>
      <c r="N37" s="86"/>
    </row>
    <row r="38" spans="1:14" ht="12.75">
      <c r="A38" s="6" t="s">
        <v>134</v>
      </c>
      <c r="B38" s="11">
        <v>48625</v>
      </c>
      <c r="C38" s="11">
        <v>145001</v>
      </c>
      <c r="D38" s="17">
        <v>144223</v>
      </c>
      <c r="E38" s="11">
        <v>36448</v>
      </c>
      <c r="F38" s="11">
        <v>48989</v>
      </c>
      <c r="G38" s="90">
        <f t="shared" si="0"/>
        <v>0.33967536384626584</v>
      </c>
      <c r="H38" s="86"/>
      <c r="I38" s="86"/>
      <c r="J38" s="86"/>
      <c r="K38" s="86"/>
      <c r="L38" s="86"/>
      <c r="M38" s="86"/>
      <c r="N38" s="86"/>
    </row>
    <row r="39" spans="1:14" ht="12.75">
      <c r="A39" s="6" t="s">
        <v>135</v>
      </c>
      <c r="B39" s="11">
        <v>39539</v>
      </c>
      <c r="C39" s="11">
        <v>123234</v>
      </c>
      <c r="D39" s="17">
        <v>124200</v>
      </c>
      <c r="E39" s="11">
        <v>31789</v>
      </c>
      <c r="F39" s="11">
        <v>42675</v>
      </c>
      <c r="G39" s="90">
        <f t="shared" si="0"/>
        <v>0.34359903381642515</v>
      </c>
      <c r="H39" s="86"/>
      <c r="I39" s="86"/>
      <c r="J39" s="86"/>
      <c r="K39" s="86"/>
      <c r="L39" s="86"/>
      <c r="M39" s="86"/>
      <c r="N39" s="86"/>
    </row>
    <row r="40" spans="1:14" ht="12.75">
      <c r="A40" s="6" t="s">
        <v>136</v>
      </c>
      <c r="B40" s="11">
        <v>1351</v>
      </c>
      <c r="C40" s="11">
        <v>3767</v>
      </c>
      <c r="D40" s="17">
        <v>3927</v>
      </c>
      <c r="E40" s="11">
        <v>990</v>
      </c>
      <c r="F40" s="11">
        <v>1429</v>
      </c>
      <c r="G40" s="90">
        <f t="shared" si="0"/>
        <v>0.3638910109498345</v>
      </c>
      <c r="H40" s="86"/>
      <c r="I40" s="86"/>
      <c r="J40" s="86"/>
      <c r="K40" s="86"/>
      <c r="L40" s="86"/>
      <c r="M40" s="86"/>
      <c r="N40" s="86"/>
    </row>
    <row r="41" spans="1:14" ht="12.75">
      <c r="A41" s="13" t="s">
        <v>21</v>
      </c>
      <c r="B41" s="9">
        <f>SUM(B42:B49)</f>
        <v>4884</v>
      </c>
      <c r="C41" s="9">
        <f>SUM(C42:C49)</f>
        <v>11897</v>
      </c>
      <c r="D41" s="158">
        <f>SUM(D42:D49)</f>
        <v>10727</v>
      </c>
      <c r="E41" s="9">
        <f>SUM(E42:E49)</f>
        <v>4004</v>
      </c>
      <c r="F41" s="9">
        <f>SUM(F42:F49)</f>
        <v>4348</v>
      </c>
      <c r="G41" s="91">
        <f t="shared" si="0"/>
        <v>0.4053323389577701</v>
      </c>
      <c r="H41" s="86"/>
      <c r="I41" s="86"/>
      <c r="J41" s="86"/>
      <c r="K41" s="86"/>
      <c r="L41" s="86"/>
      <c r="M41" s="86"/>
      <c r="N41" s="86"/>
    </row>
    <row r="42" spans="1:14" ht="12.75">
      <c r="A42" s="6" t="s">
        <v>161</v>
      </c>
      <c r="B42" s="11">
        <v>5</v>
      </c>
      <c r="C42" s="11">
        <v>21</v>
      </c>
      <c r="D42" s="17">
        <v>100</v>
      </c>
      <c r="E42" s="11">
        <v>5</v>
      </c>
      <c r="F42" s="11">
        <v>5</v>
      </c>
      <c r="G42" s="90">
        <f t="shared" si="0"/>
        <v>0.05</v>
      </c>
      <c r="H42" s="86"/>
      <c r="I42" s="86"/>
      <c r="J42" s="86"/>
      <c r="K42" s="86"/>
      <c r="L42" s="86"/>
      <c r="M42" s="86"/>
      <c r="N42" s="86"/>
    </row>
    <row r="43" spans="1:14" ht="12.75">
      <c r="A43" s="29" t="s">
        <v>235</v>
      </c>
      <c r="B43" s="11">
        <v>1</v>
      </c>
      <c r="C43" s="11">
        <v>38</v>
      </c>
      <c r="D43" s="17">
        <v>50</v>
      </c>
      <c r="E43" s="11">
        <v>1</v>
      </c>
      <c r="F43" s="11">
        <v>1</v>
      </c>
      <c r="G43" s="90">
        <f t="shared" si="0"/>
        <v>0.02</v>
      </c>
      <c r="H43" s="86"/>
      <c r="I43" s="86"/>
      <c r="J43" s="86"/>
      <c r="K43" s="86"/>
      <c r="L43" s="86"/>
      <c r="M43" s="86"/>
      <c r="N43" s="86"/>
    </row>
    <row r="44" spans="1:14" ht="12.75">
      <c r="A44" s="6" t="s">
        <v>22</v>
      </c>
      <c r="B44" s="11">
        <v>741</v>
      </c>
      <c r="C44" s="11">
        <v>1000</v>
      </c>
      <c r="D44" s="17">
        <v>200</v>
      </c>
      <c r="E44" s="11">
        <v>94</v>
      </c>
      <c r="F44" s="11">
        <v>134</v>
      </c>
      <c r="G44" s="90">
        <f t="shared" si="0"/>
        <v>0.67</v>
      </c>
      <c r="H44" s="86"/>
      <c r="I44" s="86"/>
      <c r="J44" s="86"/>
      <c r="K44" s="86"/>
      <c r="L44" s="86"/>
      <c r="M44" s="86"/>
      <c r="N44" s="86"/>
    </row>
    <row r="45" spans="1:14" ht="12.75">
      <c r="A45" s="6" t="s">
        <v>23</v>
      </c>
      <c r="B45" s="11">
        <v>2763</v>
      </c>
      <c r="C45" s="11">
        <v>6574</v>
      </c>
      <c r="D45" s="17">
        <v>6408</v>
      </c>
      <c r="E45" s="11">
        <v>2487</v>
      </c>
      <c r="F45" s="11">
        <v>2759</v>
      </c>
      <c r="G45" s="90">
        <f t="shared" si="0"/>
        <v>0.4305555555555556</v>
      </c>
      <c r="H45" s="86"/>
      <c r="I45" s="86"/>
      <c r="J45" s="86"/>
      <c r="K45" s="86"/>
      <c r="L45" s="86"/>
      <c r="M45" s="86"/>
      <c r="N45" s="86"/>
    </row>
    <row r="46" spans="1:14" ht="12.75">
      <c r="A46" s="29" t="s">
        <v>251</v>
      </c>
      <c r="B46" s="11">
        <v>826</v>
      </c>
      <c r="C46" s="11">
        <v>2813</v>
      </c>
      <c r="D46" s="17">
        <v>2694</v>
      </c>
      <c r="E46" s="11">
        <v>792</v>
      </c>
      <c r="F46" s="11">
        <v>797</v>
      </c>
      <c r="G46" s="90">
        <f t="shared" si="0"/>
        <v>0.29584261321455085</v>
      </c>
      <c r="H46" s="86"/>
      <c r="I46" s="86"/>
      <c r="J46" s="86"/>
      <c r="K46" s="86"/>
      <c r="L46" s="86"/>
      <c r="M46" s="86"/>
      <c r="N46" s="86"/>
    </row>
    <row r="47" spans="1:14" ht="12.75">
      <c r="A47" s="122" t="s">
        <v>215</v>
      </c>
      <c r="B47" s="11">
        <v>206</v>
      </c>
      <c r="C47" s="11">
        <v>853</v>
      </c>
      <c r="D47" s="17">
        <v>805</v>
      </c>
      <c r="E47" s="11">
        <v>188</v>
      </c>
      <c r="F47" s="11">
        <v>188</v>
      </c>
      <c r="G47" s="90">
        <f t="shared" si="0"/>
        <v>0.23354037267080746</v>
      </c>
      <c r="H47" s="86"/>
      <c r="I47" s="86"/>
      <c r="J47" s="86"/>
      <c r="K47" s="86"/>
      <c r="L47" s="86"/>
      <c r="M47" s="86"/>
      <c r="N47" s="86"/>
    </row>
    <row r="48" spans="1:14" ht="12.75">
      <c r="A48" s="6" t="s">
        <v>24</v>
      </c>
      <c r="B48" s="5">
        <v>53</v>
      </c>
      <c r="C48" s="5">
        <v>164</v>
      </c>
      <c r="D48" s="17">
        <v>170</v>
      </c>
      <c r="E48" s="5">
        <v>40</v>
      </c>
      <c r="F48" s="5">
        <v>45</v>
      </c>
      <c r="G48" s="90">
        <f t="shared" si="0"/>
        <v>0.2647058823529412</v>
      </c>
      <c r="H48" s="86"/>
      <c r="I48" s="124"/>
      <c r="J48" s="86"/>
      <c r="K48" s="86"/>
      <c r="L48" s="86"/>
      <c r="M48" s="86"/>
      <c r="N48" s="86"/>
    </row>
    <row r="49" spans="1:14" ht="12.75">
      <c r="A49" s="6" t="s">
        <v>25</v>
      </c>
      <c r="B49" s="5">
        <v>289</v>
      </c>
      <c r="C49" s="5">
        <v>434</v>
      </c>
      <c r="D49" s="17">
        <v>300</v>
      </c>
      <c r="E49" s="5">
        <v>397</v>
      </c>
      <c r="F49" s="5">
        <v>419</v>
      </c>
      <c r="G49" s="90">
        <f t="shared" si="0"/>
        <v>1.3966666666666667</v>
      </c>
      <c r="H49" s="86"/>
      <c r="I49" s="86"/>
      <c r="J49" s="86"/>
      <c r="K49" s="86"/>
      <c r="L49" s="86"/>
      <c r="M49" s="86"/>
      <c r="N49" s="86"/>
    </row>
    <row r="50" spans="1:14" ht="12.75">
      <c r="A50" s="13" t="s">
        <v>26</v>
      </c>
      <c r="B50" s="158">
        <f>SUM(B51:B55)</f>
        <v>436</v>
      </c>
      <c r="C50" s="158">
        <f>SUM(C51:C59)</f>
        <v>1491</v>
      </c>
      <c r="D50" s="158">
        <f>SUM(D51:D55)</f>
        <v>1570</v>
      </c>
      <c r="E50" s="158">
        <f>SUM(E51:E59)</f>
        <v>270</v>
      </c>
      <c r="F50" s="158">
        <f>SUM(F51:F59)</f>
        <v>437</v>
      </c>
      <c r="G50" s="91">
        <f>F50/D50</f>
        <v>0.278343949044586</v>
      </c>
      <c r="H50" s="86"/>
      <c r="I50" s="86"/>
      <c r="J50" s="86"/>
      <c r="K50" s="86"/>
      <c r="L50" s="86"/>
      <c r="M50" s="86"/>
      <c r="N50" s="86"/>
    </row>
    <row r="51" spans="1:14" ht="12.75">
      <c r="A51" s="16" t="s">
        <v>80</v>
      </c>
      <c r="B51" s="17">
        <v>11</v>
      </c>
      <c r="C51" s="17">
        <v>14</v>
      </c>
      <c r="D51" s="16"/>
      <c r="E51" s="17">
        <v>11</v>
      </c>
      <c r="F51" s="17">
        <v>11</v>
      </c>
      <c r="G51" s="90"/>
      <c r="H51" s="86"/>
      <c r="I51" s="86"/>
      <c r="J51" s="86"/>
      <c r="K51" s="86"/>
      <c r="L51" s="86"/>
      <c r="M51" s="86"/>
      <c r="N51" s="86"/>
    </row>
    <row r="52" spans="1:14" ht="12.75">
      <c r="A52" s="6" t="s">
        <v>27</v>
      </c>
      <c r="B52" s="5">
        <v>111</v>
      </c>
      <c r="C52" s="5">
        <v>298</v>
      </c>
      <c r="D52" s="17">
        <v>270</v>
      </c>
      <c r="E52" s="5">
        <v>73</v>
      </c>
      <c r="F52" s="5">
        <v>98</v>
      </c>
      <c r="G52" s="90">
        <f>F52/D52</f>
        <v>0.362962962962963</v>
      </c>
      <c r="H52" s="86"/>
      <c r="I52" s="86"/>
      <c r="J52" s="86"/>
      <c r="K52" s="86"/>
      <c r="L52" s="86"/>
      <c r="M52" s="86"/>
      <c r="N52" s="86"/>
    </row>
    <row r="53" spans="1:14" ht="12.75">
      <c r="A53" s="6" t="s">
        <v>28</v>
      </c>
      <c r="B53" s="5">
        <v>227</v>
      </c>
      <c r="C53" s="5">
        <v>926</v>
      </c>
      <c r="D53" s="17">
        <v>1000</v>
      </c>
      <c r="E53" s="5">
        <v>139</v>
      </c>
      <c r="F53" s="5">
        <v>272</v>
      </c>
      <c r="G53" s="90">
        <f>F53/D53</f>
        <v>0.272</v>
      </c>
      <c r="H53" s="86"/>
      <c r="I53" s="86"/>
      <c r="J53" s="86"/>
      <c r="K53" s="86"/>
      <c r="L53" s="86"/>
      <c r="M53" s="86"/>
      <c r="N53" s="86"/>
    </row>
    <row r="54" spans="1:14" ht="12.75">
      <c r="A54" s="6" t="s">
        <v>123</v>
      </c>
      <c r="B54" s="5">
        <v>75</v>
      </c>
      <c r="C54" s="5">
        <v>241</v>
      </c>
      <c r="D54" s="17">
        <v>300</v>
      </c>
      <c r="E54" s="5">
        <v>47</v>
      </c>
      <c r="F54" s="5">
        <v>56</v>
      </c>
      <c r="G54" s="90">
        <f>F54/D54</f>
        <v>0.18666666666666668</v>
      </c>
      <c r="H54" s="86"/>
      <c r="I54" s="86"/>
      <c r="J54" s="86"/>
      <c r="K54" s="86"/>
      <c r="L54" s="86"/>
      <c r="M54" s="86"/>
      <c r="N54" s="86"/>
    </row>
    <row r="55" spans="1:14" ht="12.75">
      <c r="A55" s="6" t="s">
        <v>122</v>
      </c>
      <c r="B55" s="5">
        <v>12</v>
      </c>
      <c r="C55" s="5">
        <v>12</v>
      </c>
      <c r="D55" s="17"/>
      <c r="E55" s="5"/>
      <c r="F55" s="5"/>
      <c r="G55" s="90"/>
      <c r="H55" s="86"/>
      <c r="I55" s="86"/>
      <c r="J55" s="86"/>
      <c r="K55" s="86"/>
      <c r="L55" s="86"/>
      <c r="M55" s="86"/>
      <c r="N55" s="86"/>
    </row>
    <row r="56" spans="1:14" ht="12.75">
      <c r="A56" s="18"/>
      <c r="B56" s="19"/>
      <c r="C56" s="19"/>
      <c r="D56" s="124"/>
      <c r="E56" s="19"/>
      <c r="F56" s="19"/>
      <c r="G56" s="93"/>
      <c r="H56" s="86"/>
      <c r="I56" s="86"/>
      <c r="J56" s="86"/>
      <c r="K56" s="86"/>
      <c r="L56" s="86"/>
      <c r="M56" s="86"/>
      <c r="N56" s="86"/>
    </row>
    <row r="57" spans="1:14" ht="12.75">
      <c r="A57" s="18"/>
      <c r="B57" s="19">
        <v>1</v>
      </c>
      <c r="C57" s="19"/>
      <c r="D57" s="124"/>
      <c r="E57" s="19"/>
      <c r="F57" s="19"/>
      <c r="G57" s="93"/>
      <c r="H57" s="86"/>
      <c r="I57" s="86"/>
      <c r="J57" s="86"/>
      <c r="K57" s="86"/>
      <c r="L57" s="86"/>
      <c r="M57" s="86"/>
      <c r="N57" s="86"/>
    </row>
    <row r="58" spans="1:14" ht="12.75">
      <c r="A58" s="20" t="s">
        <v>1</v>
      </c>
      <c r="B58" s="152" t="s">
        <v>163</v>
      </c>
      <c r="C58" s="152" t="s">
        <v>163</v>
      </c>
      <c r="D58" s="152" t="s">
        <v>358</v>
      </c>
      <c r="E58" s="152" t="s">
        <v>163</v>
      </c>
      <c r="F58" s="152" t="s">
        <v>163</v>
      </c>
      <c r="G58" s="153" t="s">
        <v>164</v>
      </c>
      <c r="H58" s="86"/>
      <c r="I58" s="86"/>
      <c r="J58" s="86"/>
      <c r="K58" s="86"/>
      <c r="L58" s="86"/>
      <c r="M58" s="86"/>
      <c r="N58" s="86"/>
    </row>
    <row r="59" spans="1:14" ht="12.75">
      <c r="A59" s="21"/>
      <c r="B59" s="138" t="s">
        <v>367</v>
      </c>
      <c r="C59" s="138" t="s">
        <v>325</v>
      </c>
      <c r="D59" s="191" t="s">
        <v>327</v>
      </c>
      <c r="E59" s="138" t="s">
        <v>353</v>
      </c>
      <c r="F59" s="138" t="s">
        <v>359</v>
      </c>
      <c r="G59" s="139" t="s">
        <v>165</v>
      </c>
      <c r="H59" s="86"/>
      <c r="I59" s="86"/>
      <c r="J59" s="86"/>
      <c r="K59" s="86"/>
      <c r="L59" s="86"/>
      <c r="M59" s="86"/>
      <c r="N59" s="86"/>
    </row>
    <row r="60" spans="1:14" ht="12.75">
      <c r="A60" s="13" t="s">
        <v>199</v>
      </c>
      <c r="B60" s="8">
        <f>SUM(B61)</f>
        <v>452</v>
      </c>
      <c r="C60" s="8">
        <f>SUM(C61)</f>
        <v>1714</v>
      </c>
      <c r="D60" s="158">
        <f>SUM(D61)</f>
        <v>1200</v>
      </c>
      <c r="E60" s="8">
        <f>SUM(E61)</f>
        <v>474</v>
      </c>
      <c r="F60" s="8">
        <f>SUM(F61)</f>
        <v>687</v>
      </c>
      <c r="G60" s="94">
        <f>F60/D60</f>
        <v>0.5725</v>
      </c>
      <c r="H60" s="86"/>
      <c r="I60" s="86"/>
      <c r="J60" s="86"/>
      <c r="K60" s="86"/>
      <c r="L60" s="86"/>
      <c r="M60" s="86"/>
      <c r="N60" s="86"/>
    </row>
    <row r="61" spans="1:14" ht="12.75">
      <c r="A61" s="29" t="s">
        <v>237</v>
      </c>
      <c r="B61" s="5">
        <v>452</v>
      </c>
      <c r="C61" s="5">
        <v>1714</v>
      </c>
      <c r="D61" s="17">
        <v>1200</v>
      </c>
      <c r="E61" s="5">
        <v>474</v>
      </c>
      <c r="F61" s="5">
        <v>687</v>
      </c>
      <c r="G61" s="90">
        <f>F61/D61</f>
        <v>0.5725</v>
      </c>
      <c r="H61" s="86"/>
      <c r="I61" s="86"/>
      <c r="J61" s="86"/>
      <c r="K61" s="86"/>
      <c r="L61" s="86"/>
      <c r="M61" s="86"/>
      <c r="N61" s="86"/>
    </row>
    <row r="62" spans="1:14" ht="12.75">
      <c r="A62" s="13" t="s">
        <v>30</v>
      </c>
      <c r="B62" s="8">
        <f>SUM(B63:B66)</f>
        <v>115</v>
      </c>
      <c r="C62" s="8">
        <f>SUM(C63:C66)</f>
        <v>178</v>
      </c>
      <c r="D62" s="158">
        <f>SUM(D63:D66)</f>
        <v>359</v>
      </c>
      <c r="E62" s="8">
        <f>SUM(E63:E66)</f>
        <v>436</v>
      </c>
      <c r="F62" s="8">
        <f>SUM(F63:F66)</f>
        <v>441</v>
      </c>
      <c r="G62" s="91">
        <f t="shared" si="0"/>
        <v>1.2284122562674096</v>
      </c>
      <c r="H62" s="86"/>
      <c r="I62" s="86"/>
      <c r="J62" s="86"/>
      <c r="K62" s="86"/>
      <c r="L62" s="86"/>
      <c r="M62" s="86"/>
      <c r="N62" s="86"/>
    </row>
    <row r="63" spans="1:14" ht="12.75">
      <c r="A63" s="6" t="s">
        <v>116</v>
      </c>
      <c r="B63" s="5">
        <v>54</v>
      </c>
      <c r="C63" s="5">
        <v>82</v>
      </c>
      <c r="D63" s="17">
        <v>60</v>
      </c>
      <c r="E63" s="5"/>
      <c r="F63" s="5"/>
      <c r="G63" s="90">
        <f t="shared" si="0"/>
        <v>0</v>
      </c>
      <c r="H63" s="86"/>
      <c r="I63" s="86"/>
      <c r="J63" s="86"/>
      <c r="K63" s="86"/>
      <c r="L63" s="86"/>
      <c r="M63" s="86"/>
      <c r="N63" s="86"/>
    </row>
    <row r="64" spans="1:14" ht="12.75">
      <c r="A64" s="6" t="s">
        <v>117</v>
      </c>
      <c r="B64" s="5">
        <v>61</v>
      </c>
      <c r="C64" s="5">
        <v>72</v>
      </c>
      <c r="D64" s="17">
        <v>72</v>
      </c>
      <c r="E64" s="5">
        <v>66</v>
      </c>
      <c r="F64" s="5">
        <v>71</v>
      </c>
      <c r="G64" s="90">
        <f t="shared" si="0"/>
        <v>0.9861111111111112</v>
      </c>
      <c r="H64" s="86"/>
      <c r="I64" s="86"/>
      <c r="J64" s="86"/>
      <c r="K64" s="86"/>
      <c r="L64" s="86"/>
      <c r="M64" s="86"/>
      <c r="N64" s="86"/>
    </row>
    <row r="65" spans="1:14" ht="12.75">
      <c r="A65" s="6" t="s">
        <v>355</v>
      </c>
      <c r="B65" s="5"/>
      <c r="C65" s="5"/>
      <c r="D65" s="17"/>
      <c r="E65" s="5">
        <v>370</v>
      </c>
      <c r="F65" s="5">
        <v>370</v>
      </c>
      <c r="G65" s="90"/>
      <c r="H65" s="86"/>
      <c r="I65" s="86"/>
      <c r="J65" s="86"/>
      <c r="K65" s="86"/>
      <c r="L65" s="86"/>
      <c r="M65" s="86"/>
      <c r="N65" s="86"/>
    </row>
    <row r="66" spans="1:14" ht="12.75">
      <c r="A66" s="29" t="s">
        <v>185</v>
      </c>
      <c r="B66" s="5"/>
      <c r="C66" s="5">
        <v>24</v>
      </c>
      <c r="D66" s="17">
        <v>227</v>
      </c>
      <c r="E66" s="5"/>
      <c r="F66" s="5"/>
      <c r="G66" s="90">
        <f t="shared" si="0"/>
        <v>0</v>
      </c>
      <c r="H66" s="86"/>
      <c r="I66" s="86"/>
      <c r="J66" s="86"/>
      <c r="K66" s="86"/>
      <c r="L66" s="86"/>
      <c r="M66" s="86"/>
      <c r="N66" s="86"/>
    </row>
    <row r="67" spans="1:14" ht="12.75">
      <c r="A67" s="13" t="s">
        <v>31</v>
      </c>
      <c r="B67" s="8">
        <f>SUM(B68:B73)</f>
        <v>43</v>
      </c>
      <c r="C67" s="8">
        <f>SUM(C68:C73)</f>
        <v>7185</v>
      </c>
      <c r="D67" s="8">
        <f>SUM(D68:D73)</f>
        <v>5370</v>
      </c>
      <c r="E67" s="8">
        <f>SUM(E68:E73)</f>
        <v>54</v>
      </c>
      <c r="F67" s="8">
        <f>SUM(F68:F73)</f>
        <v>60</v>
      </c>
      <c r="G67" s="91">
        <f t="shared" si="0"/>
        <v>0.0111731843575419</v>
      </c>
      <c r="H67" s="86"/>
      <c r="I67" s="86"/>
      <c r="J67" s="86"/>
      <c r="K67" s="86"/>
      <c r="L67" s="86"/>
      <c r="M67" s="86"/>
      <c r="N67" s="86"/>
    </row>
    <row r="68" spans="1:14" ht="12.75">
      <c r="A68" s="29" t="s">
        <v>32</v>
      </c>
      <c r="B68" s="5"/>
      <c r="C68" s="5">
        <v>134</v>
      </c>
      <c r="D68" s="17"/>
      <c r="E68" s="5"/>
      <c r="F68" s="5"/>
      <c r="G68" s="90"/>
      <c r="H68" s="86"/>
      <c r="I68" s="86"/>
      <c r="J68" s="86"/>
      <c r="K68" s="86"/>
      <c r="L68" s="86"/>
      <c r="M68" s="86"/>
      <c r="N68" s="86"/>
    </row>
    <row r="69" spans="1:14" ht="12.75">
      <c r="A69" s="6" t="s">
        <v>33</v>
      </c>
      <c r="B69" s="5">
        <v>19</v>
      </c>
      <c r="C69" s="5">
        <v>5115</v>
      </c>
      <c r="D69" s="17">
        <v>3431</v>
      </c>
      <c r="E69" s="5">
        <v>14</v>
      </c>
      <c r="F69" s="5">
        <v>20</v>
      </c>
      <c r="G69" s="90">
        <f t="shared" si="0"/>
        <v>0.005829204313611192</v>
      </c>
      <c r="H69" s="86"/>
      <c r="I69" s="86"/>
      <c r="J69" s="86"/>
      <c r="K69" s="86"/>
      <c r="L69" s="86"/>
      <c r="M69" s="86"/>
      <c r="N69" s="86"/>
    </row>
    <row r="70" spans="1:14" ht="12.75">
      <c r="A70" s="6" t="s">
        <v>172</v>
      </c>
      <c r="B70" s="5"/>
      <c r="C70" s="5">
        <v>4</v>
      </c>
      <c r="D70" s="17">
        <v>4</v>
      </c>
      <c r="E70" s="5"/>
      <c r="F70" s="5"/>
      <c r="G70" s="90">
        <f>F70/D70</f>
        <v>0</v>
      </c>
      <c r="H70" s="86"/>
      <c r="I70" s="86"/>
      <c r="J70" s="86"/>
      <c r="K70" s="86"/>
      <c r="L70" s="86"/>
      <c r="M70" s="86"/>
      <c r="N70" s="86"/>
    </row>
    <row r="71" spans="1:14" ht="12.75">
      <c r="A71" s="6" t="s">
        <v>349</v>
      </c>
      <c r="B71" s="11"/>
      <c r="C71" s="11">
        <v>1771</v>
      </c>
      <c r="D71" s="17">
        <v>1784</v>
      </c>
      <c r="E71" s="11"/>
      <c r="F71" s="11"/>
      <c r="G71" s="90">
        <f>F71/D71</f>
        <v>0</v>
      </c>
      <c r="H71" s="86"/>
      <c r="I71" s="86"/>
      <c r="J71" s="86"/>
      <c r="K71" s="86"/>
      <c r="L71" s="86"/>
      <c r="M71" s="86"/>
      <c r="N71" s="86"/>
    </row>
    <row r="72" spans="1:14" ht="12.75">
      <c r="A72" s="29" t="s">
        <v>348</v>
      </c>
      <c r="B72" s="5"/>
      <c r="C72" s="5">
        <v>137</v>
      </c>
      <c r="D72" s="17">
        <v>151</v>
      </c>
      <c r="E72" s="5">
        <v>40</v>
      </c>
      <c r="F72" s="5">
        <v>40</v>
      </c>
      <c r="G72" s="90">
        <f>F72/D72</f>
        <v>0.26490066225165565</v>
      </c>
      <c r="H72" s="86"/>
      <c r="I72" s="86"/>
      <c r="J72" s="86"/>
      <c r="K72" s="86"/>
      <c r="L72" s="86"/>
      <c r="M72" s="86"/>
      <c r="N72" s="86"/>
    </row>
    <row r="73" spans="1:14" ht="12.75">
      <c r="A73" s="29" t="s">
        <v>252</v>
      </c>
      <c r="B73" s="5">
        <v>24</v>
      </c>
      <c r="C73" s="5">
        <v>24</v>
      </c>
      <c r="D73" s="17"/>
      <c r="E73" s="5"/>
      <c r="F73" s="5"/>
      <c r="G73" s="90"/>
      <c r="H73" s="86"/>
      <c r="I73" s="86"/>
      <c r="J73" s="86"/>
      <c r="K73" s="86"/>
      <c r="L73" s="86"/>
      <c r="M73" s="86"/>
      <c r="N73" s="86"/>
    </row>
    <row r="74" spans="1:14" ht="12.75">
      <c r="A74" s="13" t="s">
        <v>34</v>
      </c>
      <c r="B74" s="8">
        <f>SUM(B75:B76)</f>
        <v>455</v>
      </c>
      <c r="C74" s="8">
        <f>SUM(C75:C76)</f>
        <v>1372</v>
      </c>
      <c r="D74" s="158">
        <f>SUM(D75:D76)</f>
        <v>1100</v>
      </c>
      <c r="E74" s="8">
        <f>SUM(E75:E76)</f>
        <v>284</v>
      </c>
      <c r="F74" s="8">
        <f>SUM(F75:F76)</f>
        <v>411</v>
      </c>
      <c r="G74" s="91">
        <f aca="true" t="shared" si="1" ref="G74:G85">F74/D74</f>
        <v>0.37363636363636366</v>
      </c>
      <c r="H74" s="86"/>
      <c r="I74" s="86"/>
      <c r="J74" s="86"/>
      <c r="K74" s="86"/>
      <c r="L74" s="86"/>
      <c r="M74" s="86"/>
      <c r="N74" s="86"/>
    </row>
    <row r="75" spans="1:14" ht="12.75">
      <c r="A75" s="6" t="s">
        <v>35</v>
      </c>
      <c r="B75" s="5">
        <v>238</v>
      </c>
      <c r="C75" s="5">
        <v>777</v>
      </c>
      <c r="D75" s="17">
        <v>550</v>
      </c>
      <c r="E75" s="5">
        <v>202</v>
      </c>
      <c r="F75" s="5">
        <v>290</v>
      </c>
      <c r="G75" s="90">
        <f t="shared" si="1"/>
        <v>0.5272727272727272</v>
      </c>
      <c r="H75" s="86"/>
      <c r="I75" s="86"/>
      <c r="J75" s="86"/>
      <c r="K75" s="86"/>
      <c r="L75" s="86"/>
      <c r="M75" s="86"/>
      <c r="N75" s="86"/>
    </row>
    <row r="76" spans="1:14" ht="12.75">
      <c r="A76" s="6" t="s">
        <v>127</v>
      </c>
      <c r="B76" s="5">
        <v>217</v>
      </c>
      <c r="C76" s="5">
        <v>595</v>
      </c>
      <c r="D76" s="17">
        <v>550</v>
      </c>
      <c r="E76" s="5">
        <v>82</v>
      </c>
      <c r="F76" s="5">
        <v>121</v>
      </c>
      <c r="G76" s="90">
        <f t="shared" si="1"/>
        <v>0.22</v>
      </c>
      <c r="H76" s="86"/>
      <c r="I76" s="86"/>
      <c r="J76" s="86"/>
      <c r="K76" s="86"/>
      <c r="L76" s="86"/>
      <c r="M76" s="86"/>
      <c r="N76" s="86"/>
    </row>
    <row r="77" spans="1:14" s="103" customFormat="1" ht="12.75">
      <c r="A77" s="104" t="s">
        <v>36</v>
      </c>
      <c r="B77" s="12">
        <f>SUM(B78:B79)</f>
        <v>18</v>
      </c>
      <c r="C77" s="12">
        <f>SUM(C78:C79)</f>
        <v>140</v>
      </c>
      <c r="D77" s="160">
        <f>SUM(D78:D79)</f>
        <v>0</v>
      </c>
      <c r="E77" s="12">
        <f>SUM(E78:E79)</f>
        <v>55</v>
      </c>
      <c r="F77" s="12">
        <f>SUM(F78:F79)</f>
        <v>56</v>
      </c>
      <c r="G77" s="91"/>
      <c r="H77" s="225"/>
      <c r="I77" s="225"/>
      <c r="J77" s="225"/>
      <c r="K77" s="225"/>
      <c r="L77" s="225"/>
      <c r="M77" s="225"/>
      <c r="N77" s="225"/>
    </row>
    <row r="78" spans="1:14" s="88" customFormat="1" ht="12.75">
      <c r="A78" s="29" t="s">
        <v>296</v>
      </c>
      <c r="B78" s="151">
        <v>8</v>
      </c>
      <c r="C78" s="151">
        <v>130</v>
      </c>
      <c r="D78" s="162"/>
      <c r="E78" s="151">
        <v>33</v>
      </c>
      <c r="F78" s="151">
        <v>34</v>
      </c>
      <c r="G78" s="223"/>
      <c r="H78" s="226"/>
      <c r="I78" s="226"/>
      <c r="J78" s="226"/>
      <c r="K78" s="226"/>
      <c r="L78" s="226"/>
      <c r="M78" s="226"/>
      <c r="N78" s="226"/>
    </row>
    <row r="79" spans="1:14" ht="12.75">
      <c r="A79" s="29" t="s">
        <v>238</v>
      </c>
      <c r="B79" s="5">
        <v>10</v>
      </c>
      <c r="C79" s="5">
        <v>10</v>
      </c>
      <c r="D79" s="17"/>
      <c r="E79" s="5">
        <v>22</v>
      </c>
      <c r="F79" s="5">
        <v>22</v>
      </c>
      <c r="G79" s="90"/>
      <c r="H79" s="86"/>
      <c r="I79" s="86"/>
      <c r="J79" s="86"/>
      <c r="K79" s="86"/>
      <c r="L79" s="86"/>
      <c r="M79" s="86"/>
      <c r="N79" s="86"/>
    </row>
    <row r="80" spans="1:14" ht="12.75">
      <c r="A80" s="13" t="s">
        <v>196</v>
      </c>
      <c r="B80" s="8">
        <f>SUM(B81)</f>
        <v>54</v>
      </c>
      <c r="C80" s="8">
        <f>SUM(C81)</f>
        <v>61</v>
      </c>
      <c r="D80" s="158">
        <f>SUM(D81:D81)</f>
        <v>50</v>
      </c>
      <c r="E80" s="8">
        <f>SUM(E81)</f>
        <v>2</v>
      </c>
      <c r="F80" s="8">
        <f>SUM(F81)</f>
        <v>16</v>
      </c>
      <c r="G80" s="91">
        <f t="shared" si="1"/>
        <v>0.32</v>
      </c>
      <c r="H80" s="86"/>
      <c r="I80" s="86"/>
      <c r="J80" s="86"/>
      <c r="K80" s="86"/>
      <c r="L80" s="86"/>
      <c r="M80" s="86"/>
      <c r="N80" s="86"/>
    </row>
    <row r="81" spans="1:14" ht="12.75">
      <c r="A81" s="6" t="s">
        <v>37</v>
      </c>
      <c r="B81" s="5">
        <v>54</v>
      </c>
      <c r="C81" s="5">
        <v>61</v>
      </c>
      <c r="D81" s="17">
        <v>50</v>
      </c>
      <c r="E81" s="5">
        <v>2</v>
      </c>
      <c r="F81" s="5">
        <v>16</v>
      </c>
      <c r="G81" s="90">
        <f t="shared" si="1"/>
        <v>0.32</v>
      </c>
      <c r="H81" s="86"/>
      <c r="I81" s="86"/>
      <c r="J81" s="86"/>
      <c r="K81" s="86"/>
      <c r="L81" s="86"/>
      <c r="M81" s="86"/>
      <c r="N81" s="86"/>
    </row>
    <row r="82" spans="1:14" ht="12.75">
      <c r="A82" s="13" t="s">
        <v>195</v>
      </c>
      <c r="B82" s="8">
        <f>SUM(B83:B83)</f>
        <v>400</v>
      </c>
      <c r="C82" s="8">
        <f>SUM(C83:C83)</f>
        <v>517</v>
      </c>
      <c r="D82" s="158">
        <f>SUM(D83:D83)</f>
        <v>20</v>
      </c>
      <c r="E82" s="8">
        <f>SUM(E83:E83)</f>
        <v>0</v>
      </c>
      <c r="F82" s="8">
        <f>SUM(F83:F83)</f>
        <v>0</v>
      </c>
      <c r="G82" s="91">
        <f t="shared" si="1"/>
        <v>0</v>
      </c>
      <c r="H82" s="86"/>
      <c r="I82" s="86"/>
      <c r="J82" s="86"/>
      <c r="K82" s="86"/>
      <c r="L82" s="86"/>
      <c r="M82" s="86"/>
      <c r="N82" s="86"/>
    </row>
    <row r="83" spans="1:14" ht="12.75">
      <c r="A83" s="29" t="s">
        <v>269</v>
      </c>
      <c r="B83" s="5">
        <v>400</v>
      </c>
      <c r="C83" s="5">
        <v>517</v>
      </c>
      <c r="D83" s="17">
        <v>20</v>
      </c>
      <c r="E83" s="5"/>
      <c r="F83" s="5"/>
      <c r="G83" s="90">
        <f t="shared" si="1"/>
        <v>0</v>
      </c>
      <c r="H83" s="86"/>
      <c r="I83" s="86"/>
      <c r="J83" s="86"/>
      <c r="K83" s="86"/>
      <c r="L83" s="86"/>
      <c r="M83" s="86"/>
      <c r="N83" s="86"/>
    </row>
    <row r="84" spans="1:14" ht="12.75">
      <c r="A84" s="13" t="s">
        <v>38</v>
      </c>
      <c r="B84" s="8">
        <f>SUM(B85:B89)</f>
        <v>380</v>
      </c>
      <c r="C84" s="8">
        <f>SUM(C85:C89)</f>
        <v>1109</v>
      </c>
      <c r="D84" s="158">
        <f>SUM(D85:D89)</f>
        <v>130</v>
      </c>
      <c r="E84" s="8">
        <f>SUM(E85:E89)</f>
        <v>35</v>
      </c>
      <c r="F84" s="8">
        <f>SUM(F85:F89)</f>
        <v>59</v>
      </c>
      <c r="G84" s="91">
        <f t="shared" si="1"/>
        <v>0.45384615384615384</v>
      </c>
      <c r="H84" s="86"/>
      <c r="I84" s="86"/>
      <c r="J84" s="86"/>
      <c r="K84" s="86"/>
      <c r="L84" s="86"/>
      <c r="M84" s="86"/>
      <c r="N84" s="86"/>
    </row>
    <row r="85" spans="1:14" ht="12.75">
      <c r="A85" s="29" t="s">
        <v>202</v>
      </c>
      <c r="B85" s="5">
        <v>39</v>
      </c>
      <c r="C85" s="5">
        <v>110</v>
      </c>
      <c r="D85" s="17">
        <v>130</v>
      </c>
      <c r="E85" s="5">
        <v>35</v>
      </c>
      <c r="F85" s="5">
        <v>59</v>
      </c>
      <c r="G85" s="90">
        <f t="shared" si="1"/>
        <v>0.45384615384615384</v>
      </c>
      <c r="H85" s="86"/>
      <c r="I85" s="86"/>
      <c r="J85" s="86"/>
      <c r="K85" s="86"/>
      <c r="L85" s="86"/>
      <c r="M85" s="86"/>
      <c r="N85" s="86"/>
    </row>
    <row r="86" spans="1:14" ht="12" customHeight="1">
      <c r="A86" s="6" t="s">
        <v>158</v>
      </c>
      <c r="B86" s="5"/>
      <c r="C86" s="5">
        <v>42</v>
      </c>
      <c r="D86" s="17"/>
      <c r="E86" s="5"/>
      <c r="F86" s="5"/>
      <c r="G86" s="90"/>
      <c r="H86" s="86"/>
      <c r="I86" s="86"/>
      <c r="J86" s="86"/>
      <c r="K86" s="86"/>
      <c r="L86" s="86"/>
      <c r="M86" s="86"/>
      <c r="N86" s="86"/>
    </row>
    <row r="87" spans="1:14" ht="12" customHeight="1">
      <c r="A87" s="29" t="s">
        <v>302</v>
      </c>
      <c r="B87" s="5"/>
      <c r="C87" s="5">
        <v>118</v>
      </c>
      <c r="D87" s="17"/>
      <c r="E87" s="5"/>
      <c r="F87" s="5"/>
      <c r="G87" s="90"/>
      <c r="H87" s="86"/>
      <c r="I87" s="86"/>
      <c r="J87" s="86"/>
      <c r="K87" s="86"/>
      <c r="L87" s="86"/>
      <c r="M87" s="86"/>
      <c r="N87" s="86"/>
    </row>
    <row r="88" spans="1:14" ht="12" customHeight="1">
      <c r="A88" s="29" t="s">
        <v>239</v>
      </c>
      <c r="B88" s="5">
        <v>35</v>
      </c>
      <c r="C88" s="5">
        <v>105</v>
      </c>
      <c r="D88" s="17"/>
      <c r="E88" s="5"/>
      <c r="F88" s="5"/>
      <c r="G88" s="90"/>
      <c r="H88" s="86"/>
      <c r="I88" s="86"/>
      <c r="J88" s="86"/>
      <c r="K88" s="86"/>
      <c r="L88" s="86"/>
      <c r="M88" s="86"/>
      <c r="N88" s="86"/>
    </row>
    <row r="89" spans="1:14" ht="12" customHeight="1">
      <c r="A89" s="29" t="s">
        <v>245</v>
      </c>
      <c r="B89" s="5">
        <v>306</v>
      </c>
      <c r="C89" s="5">
        <v>734</v>
      </c>
      <c r="D89" s="17"/>
      <c r="E89" s="5"/>
      <c r="F89" s="5"/>
      <c r="G89" s="90"/>
      <c r="H89" s="86"/>
      <c r="I89" s="86"/>
      <c r="J89" s="86"/>
      <c r="K89" s="86"/>
      <c r="L89" s="86"/>
      <c r="M89" s="86"/>
      <c r="N89" s="86"/>
    </row>
    <row r="90" spans="1:14" s="103" customFormat="1" ht="12.75">
      <c r="A90" s="104" t="s">
        <v>39</v>
      </c>
      <c r="B90" s="12">
        <f>SUM(B91)</f>
        <v>17</v>
      </c>
      <c r="C90" s="12">
        <f>SUM(C91)</f>
        <v>93</v>
      </c>
      <c r="D90" s="160">
        <f>SUM(D91)</f>
        <v>85</v>
      </c>
      <c r="E90" s="12">
        <f>SUM(E91)</f>
        <v>18</v>
      </c>
      <c r="F90" s="12">
        <f>SUM(F91)</f>
        <v>22</v>
      </c>
      <c r="G90" s="91">
        <f>F90/D90</f>
        <v>0.25882352941176473</v>
      </c>
      <c r="H90" s="225"/>
      <c r="I90" s="225"/>
      <c r="J90" s="225"/>
      <c r="K90" s="225"/>
      <c r="L90" s="225"/>
      <c r="M90" s="225"/>
      <c r="N90" s="225"/>
    </row>
    <row r="91" spans="1:14" ht="12.75">
      <c r="A91" s="29" t="s">
        <v>182</v>
      </c>
      <c r="B91" s="5">
        <v>17</v>
      </c>
      <c r="C91" s="5">
        <v>93</v>
      </c>
      <c r="D91" s="17">
        <v>85</v>
      </c>
      <c r="E91" s="5">
        <v>18</v>
      </c>
      <c r="F91" s="5">
        <v>22</v>
      </c>
      <c r="G91" s="90">
        <f>F91/D91</f>
        <v>0.25882352941176473</v>
      </c>
      <c r="H91" s="86"/>
      <c r="I91" s="86"/>
      <c r="J91" s="86"/>
      <c r="K91" s="86"/>
      <c r="L91" s="86"/>
      <c r="M91" s="86"/>
      <c r="N91" s="86"/>
    </row>
    <row r="92" spans="1:14" ht="12.75">
      <c r="A92" s="13" t="s">
        <v>40</v>
      </c>
      <c r="B92" s="158">
        <f>SUM(B90,B84,B82,B80,B77,B74,B67,B62,B60,B50,B41,B37,B30)</f>
        <v>100460</v>
      </c>
      <c r="C92" s="158">
        <f>SUM(C90,C84,C82,C80,C77,C74,C67,C62,C60,C50,C41,C37,C30)</f>
        <v>309567</v>
      </c>
      <c r="D92" s="158">
        <f>SUM(D90,D84,D82,D80,D77,D74,D67,D62,D60,D50,D41,D37,D30)</f>
        <v>304453</v>
      </c>
      <c r="E92" s="158">
        <f>SUM(E90,E84,E82,E80,E77,E74,E67,E62,E60,E50,E41,E37,E30)</f>
        <v>78048</v>
      </c>
      <c r="F92" s="158">
        <f>SUM(F90,F84,F82,F80,F77,F74,F67,F62,F60,F50,F41,F37,F30)</f>
        <v>103784</v>
      </c>
      <c r="G92" s="91">
        <f>F92/D92</f>
        <v>0.3408867707002394</v>
      </c>
      <c r="H92" s="86"/>
      <c r="I92" s="86"/>
      <c r="J92" s="86"/>
      <c r="K92" s="86"/>
      <c r="L92" s="86"/>
      <c r="M92" s="86"/>
      <c r="N92" s="86"/>
    </row>
    <row r="93" spans="1:14" ht="12.75">
      <c r="A93" s="13" t="s">
        <v>41</v>
      </c>
      <c r="B93" s="11"/>
      <c r="C93" s="11"/>
      <c r="D93" s="17"/>
      <c r="E93" s="11"/>
      <c r="F93" s="11"/>
      <c r="G93" s="90"/>
      <c r="H93" s="86"/>
      <c r="I93" s="86"/>
      <c r="J93" s="86"/>
      <c r="K93" s="86"/>
      <c r="L93" s="86"/>
      <c r="M93" s="86"/>
      <c r="N93" s="86"/>
    </row>
    <row r="94" spans="1:14" ht="12.75">
      <c r="A94" s="13" t="s">
        <v>16</v>
      </c>
      <c r="B94" s="8">
        <f>SUM(B95:B98)</f>
        <v>199</v>
      </c>
      <c r="C94" s="8">
        <f>SUM(C95:C98)</f>
        <v>6068</v>
      </c>
      <c r="D94" s="158">
        <f>SUM(D95:D98)</f>
        <v>7352</v>
      </c>
      <c r="E94" s="8">
        <f>SUM(E95:E98)</f>
        <v>447</v>
      </c>
      <c r="F94" s="8">
        <f>SUM(F95:F98)</f>
        <v>448</v>
      </c>
      <c r="G94" s="91">
        <f aca="true" t="shared" si="2" ref="G94:G104">F94/D94</f>
        <v>0.060935799782372145</v>
      </c>
      <c r="H94" s="86"/>
      <c r="I94" s="86"/>
      <c r="J94" s="86"/>
      <c r="K94" s="86"/>
      <c r="L94" s="86"/>
      <c r="M94" s="86"/>
      <c r="N94" s="86"/>
    </row>
    <row r="95" spans="1:14" ht="12.75">
      <c r="A95" s="29" t="s">
        <v>179</v>
      </c>
      <c r="B95" s="11">
        <v>4</v>
      </c>
      <c r="C95" s="11">
        <v>710</v>
      </c>
      <c r="D95" s="17">
        <v>12</v>
      </c>
      <c r="E95" s="11">
        <v>3</v>
      </c>
      <c r="F95" s="11">
        <v>4</v>
      </c>
      <c r="G95" s="90">
        <f t="shared" si="2"/>
        <v>0.3333333333333333</v>
      </c>
      <c r="H95" s="86"/>
      <c r="I95" s="86"/>
      <c r="J95" s="86"/>
      <c r="K95" s="86"/>
      <c r="L95" s="86"/>
      <c r="M95" s="86"/>
      <c r="N95" s="86"/>
    </row>
    <row r="96" spans="1:14" ht="12.75">
      <c r="A96" s="6" t="s">
        <v>42</v>
      </c>
      <c r="B96" s="11">
        <v>195</v>
      </c>
      <c r="C96" s="11">
        <v>4426</v>
      </c>
      <c r="D96" s="17">
        <v>7340</v>
      </c>
      <c r="E96" s="11">
        <v>444</v>
      </c>
      <c r="F96" s="11">
        <v>444</v>
      </c>
      <c r="G96" s="90">
        <f t="shared" si="2"/>
        <v>0.060490463215258854</v>
      </c>
      <c r="H96" s="86"/>
      <c r="I96" s="86"/>
      <c r="J96" s="86"/>
      <c r="K96" s="86"/>
      <c r="L96" s="86"/>
      <c r="M96" s="86"/>
      <c r="N96" s="86"/>
    </row>
    <row r="97" spans="1:14" ht="12.75">
      <c r="A97" s="29" t="s">
        <v>298</v>
      </c>
      <c r="B97" s="11"/>
      <c r="C97" s="11">
        <v>100</v>
      </c>
      <c r="D97" s="17"/>
      <c r="E97" s="11"/>
      <c r="F97" s="11"/>
      <c r="G97" s="90"/>
      <c r="H97" s="86"/>
      <c r="I97" s="86"/>
      <c r="J97" s="86"/>
      <c r="K97" s="86"/>
      <c r="L97" s="86"/>
      <c r="M97" s="86"/>
      <c r="N97" s="86"/>
    </row>
    <row r="98" spans="1:14" ht="12.75">
      <c r="A98" s="23" t="s">
        <v>43</v>
      </c>
      <c r="B98" s="11"/>
      <c r="C98" s="11">
        <v>832</v>
      </c>
      <c r="D98" s="17"/>
      <c r="E98" s="11"/>
      <c r="F98" s="11"/>
      <c r="G98" s="90"/>
      <c r="H98" s="86"/>
      <c r="I98" s="86"/>
      <c r="J98" s="86"/>
      <c r="K98" s="86"/>
      <c r="L98" s="86"/>
      <c r="M98" s="86"/>
      <c r="N98" s="86"/>
    </row>
    <row r="99" spans="1:14" ht="12.75">
      <c r="A99" s="24" t="s">
        <v>26</v>
      </c>
      <c r="B99" s="160">
        <f>SUM(B100:B100)</f>
        <v>2</v>
      </c>
      <c r="C99" s="160">
        <f>SUM(C100:C100)</f>
        <v>47</v>
      </c>
      <c r="D99" s="160">
        <f>SUM(D100:D100)</f>
        <v>180</v>
      </c>
      <c r="E99" s="160">
        <f>SUM(E100:E100)</f>
        <v>0</v>
      </c>
      <c r="F99" s="160">
        <f>SUM(F100:F100)</f>
        <v>0</v>
      </c>
      <c r="G99" s="91">
        <f t="shared" si="2"/>
        <v>0</v>
      </c>
      <c r="H99" s="86"/>
      <c r="I99" s="86"/>
      <c r="J99" s="86"/>
      <c r="K99" s="86"/>
      <c r="L99" s="86"/>
      <c r="M99" s="86"/>
      <c r="N99" s="86"/>
    </row>
    <row r="100" spans="1:14" ht="12.75">
      <c r="A100" s="23" t="s">
        <v>210</v>
      </c>
      <c r="B100" s="25">
        <v>2</v>
      </c>
      <c r="C100" s="25">
        <v>47</v>
      </c>
      <c r="D100" s="163">
        <v>180</v>
      </c>
      <c r="E100" s="25"/>
      <c r="F100" s="25"/>
      <c r="G100" s="90">
        <f t="shared" si="2"/>
        <v>0</v>
      </c>
      <c r="H100" s="86"/>
      <c r="I100" s="86"/>
      <c r="J100" s="86"/>
      <c r="K100" s="86"/>
      <c r="L100" s="86"/>
      <c r="M100" s="86"/>
      <c r="N100" s="86"/>
    </row>
    <row r="101" spans="1:14" s="103" customFormat="1" ht="12.75">
      <c r="A101" s="24" t="s">
        <v>34</v>
      </c>
      <c r="B101" s="12">
        <f>SUM(B102:B102)</f>
        <v>55</v>
      </c>
      <c r="C101" s="12">
        <f>SUM(C102:C102)</f>
        <v>55</v>
      </c>
      <c r="D101" s="160">
        <f>SUM(D102:D102)</f>
        <v>0</v>
      </c>
      <c r="E101" s="12">
        <f>SUM(E102:E102)</f>
        <v>0</v>
      </c>
      <c r="F101" s="12">
        <f>SUM(F102:F102)</f>
        <v>0</v>
      </c>
      <c r="G101" s="90"/>
      <c r="H101" s="225"/>
      <c r="I101" s="225"/>
      <c r="J101" s="225"/>
      <c r="K101" s="225"/>
      <c r="L101" s="225"/>
      <c r="M101" s="225"/>
      <c r="N101" s="225"/>
    </row>
    <row r="102" spans="1:14" ht="12.75">
      <c r="A102" s="23" t="s">
        <v>253</v>
      </c>
      <c r="B102" s="5">
        <v>55</v>
      </c>
      <c r="C102" s="5">
        <v>55</v>
      </c>
      <c r="D102" s="17"/>
      <c r="E102" s="5"/>
      <c r="F102" s="5"/>
      <c r="G102" s="90"/>
      <c r="H102" s="86"/>
      <c r="I102" s="86"/>
      <c r="J102" s="86"/>
      <c r="K102" s="86"/>
      <c r="L102" s="86"/>
      <c r="M102" s="86"/>
      <c r="N102" s="86"/>
    </row>
    <row r="103" spans="1:14" s="103" customFormat="1" ht="12.75">
      <c r="A103" s="24" t="s">
        <v>38</v>
      </c>
      <c r="B103" s="12">
        <f>SUM(B105)</f>
        <v>0</v>
      </c>
      <c r="C103" s="12">
        <f>SUM(C105)</f>
        <v>241</v>
      </c>
      <c r="D103" s="160">
        <f>SUM(D104:D105)</f>
        <v>280</v>
      </c>
      <c r="E103" s="12">
        <f>SUM(E105)</f>
        <v>0</v>
      </c>
      <c r="F103" s="12">
        <f>SUM(F105)</f>
        <v>0</v>
      </c>
      <c r="G103" s="91">
        <f t="shared" si="2"/>
        <v>0</v>
      </c>
      <c r="H103" s="225"/>
      <c r="I103" s="225"/>
      <c r="J103" s="225"/>
      <c r="K103" s="225"/>
      <c r="L103" s="225"/>
      <c r="M103" s="225"/>
      <c r="N103" s="225"/>
    </row>
    <row r="104" spans="1:14" s="88" customFormat="1" ht="12.75">
      <c r="A104" s="23" t="s">
        <v>275</v>
      </c>
      <c r="B104" s="151"/>
      <c r="C104" s="151"/>
      <c r="D104" s="162">
        <v>280</v>
      </c>
      <c r="E104" s="151"/>
      <c r="F104" s="151"/>
      <c r="G104" s="90">
        <f t="shared" si="2"/>
        <v>0</v>
      </c>
      <c r="H104" s="226"/>
      <c r="I104" s="226"/>
      <c r="J104" s="226"/>
      <c r="K104" s="226"/>
      <c r="L104" s="226"/>
      <c r="M104" s="226"/>
      <c r="N104" s="226"/>
    </row>
    <row r="105" spans="1:14" ht="12.75">
      <c r="A105" s="23" t="s">
        <v>303</v>
      </c>
      <c r="B105" s="5"/>
      <c r="C105" s="5">
        <v>241</v>
      </c>
      <c r="D105" s="17"/>
      <c r="E105" s="5"/>
      <c r="F105" s="5"/>
      <c r="G105" s="90"/>
      <c r="H105" s="86"/>
      <c r="I105" s="86"/>
      <c r="J105" s="86"/>
      <c r="K105" s="86"/>
      <c r="L105" s="86"/>
      <c r="M105" s="86"/>
      <c r="N105" s="86"/>
    </row>
    <row r="106" spans="1:14" ht="12.75">
      <c r="A106" s="13" t="s">
        <v>44</v>
      </c>
      <c r="B106" s="158">
        <f>SUM(B94,B99,B101,B103)</f>
        <v>256</v>
      </c>
      <c r="C106" s="158">
        <f>SUM(C94,C99,C101,C103)</f>
        <v>6411</v>
      </c>
      <c r="D106" s="158">
        <f>SUM(D94,D99,D101,D103)</f>
        <v>7812</v>
      </c>
      <c r="E106" s="158">
        <f>SUM(E94,E99,E101,E103)</f>
        <v>447</v>
      </c>
      <c r="F106" s="158">
        <f>SUM(F94,F99,F101,F103)</f>
        <v>448</v>
      </c>
      <c r="G106" s="91">
        <f>F106/D106</f>
        <v>0.05734767025089606</v>
      </c>
      <c r="H106" s="86"/>
      <c r="I106" s="86"/>
      <c r="J106" s="86"/>
      <c r="K106" s="86"/>
      <c r="L106" s="86"/>
      <c r="M106" s="86"/>
      <c r="N106" s="86"/>
    </row>
    <row r="107" spans="1:14" ht="12.75">
      <c r="A107" s="13" t="s">
        <v>45</v>
      </c>
      <c r="B107" s="8">
        <f>SUM(B106,B92,B27)</f>
        <v>167734</v>
      </c>
      <c r="C107" s="8">
        <f>SUM(C106,C92,C27)</f>
        <v>589248</v>
      </c>
      <c r="D107" s="158">
        <f>SUM(D106,D92,D27)</f>
        <v>556637</v>
      </c>
      <c r="E107" s="8">
        <f>SUM(E106,E92,E27)</f>
        <v>134480</v>
      </c>
      <c r="F107" s="8">
        <f>SUM(F106,F92,F27)</f>
        <v>175760</v>
      </c>
      <c r="G107" s="91">
        <f>F107/D107</f>
        <v>0.3157533545200912</v>
      </c>
      <c r="H107" s="86"/>
      <c r="I107" s="86"/>
      <c r="J107" s="86"/>
      <c r="K107" s="86"/>
      <c r="L107" s="86"/>
      <c r="M107" s="86"/>
      <c r="N107" s="86"/>
    </row>
    <row r="108" spans="1:14" ht="12.75">
      <c r="A108" s="205"/>
      <c r="B108" s="19"/>
      <c r="C108" s="19"/>
      <c r="D108" s="124"/>
      <c r="E108" s="19"/>
      <c r="F108" s="19"/>
      <c r="G108" s="93"/>
      <c r="H108" s="86"/>
      <c r="I108" s="86"/>
      <c r="J108" s="86"/>
      <c r="K108" s="86"/>
      <c r="L108" s="86"/>
      <c r="M108" s="86"/>
      <c r="N108" s="86"/>
    </row>
    <row r="109" spans="1:14" ht="12.75">
      <c r="A109" s="205"/>
      <c r="B109" s="19"/>
      <c r="C109" s="19"/>
      <c r="D109" s="124"/>
      <c r="E109" s="19"/>
      <c r="F109" s="19"/>
      <c r="G109" s="93"/>
      <c r="H109" s="86"/>
      <c r="I109" s="86"/>
      <c r="J109" s="86"/>
      <c r="K109" s="86"/>
      <c r="L109" s="86"/>
      <c r="M109" s="86"/>
      <c r="N109" s="86"/>
    </row>
    <row r="110" spans="1:14" ht="12.75">
      <c r="A110" s="205"/>
      <c r="B110" s="19"/>
      <c r="C110" s="19"/>
      <c r="D110" s="124"/>
      <c r="E110" s="19"/>
      <c r="F110" s="19"/>
      <c r="G110" s="93"/>
      <c r="H110" s="86"/>
      <c r="I110" s="86"/>
      <c r="J110" s="86"/>
      <c r="K110" s="86"/>
      <c r="L110" s="86"/>
      <c r="M110" s="86"/>
      <c r="N110" s="86"/>
    </row>
    <row r="111" spans="1:14" ht="12.75">
      <c r="A111" s="205"/>
      <c r="B111" s="19"/>
      <c r="C111" s="19"/>
      <c r="D111" s="124"/>
      <c r="E111" s="19"/>
      <c r="F111" s="19"/>
      <c r="G111" s="93"/>
      <c r="H111" s="86"/>
      <c r="I111" s="86"/>
      <c r="J111" s="86"/>
      <c r="K111" s="86"/>
      <c r="L111" s="86"/>
      <c r="M111" s="86"/>
      <c r="N111" s="86"/>
    </row>
    <row r="112" spans="1:14" ht="12.75">
      <c r="A112" s="205"/>
      <c r="B112" s="19"/>
      <c r="C112" s="19"/>
      <c r="D112" s="124"/>
      <c r="E112" s="19"/>
      <c r="F112" s="19"/>
      <c r="G112" s="93"/>
      <c r="H112" s="86"/>
      <c r="I112" s="86"/>
      <c r="J112" s="86"/>
      <c r="K112" s="86"/>
      <c r="L112" s="86"/>
      <c r="M112" s="86"/>
      <c r="N112" s="86"/>
    </row>
    <row r="113" spans="1:14" ht="12.75">
      <c r="A113" s="205"/>
      <c r="B113" s="19"/>
      <c r="C113" s="19"/>
      <c r="D113" s="124"/>
      <c r="E113" s="19"/>
      <c r="F113" s="19"/>
      <c r="G113" s="93"/>
      <c r="H113" s="86"/>
      <c r="I113" s="86"/>
      <c r="J113" s="86"/>
      <c r="K113" s="86"/>
      <c r="L113" s="86"/>
      <c r="M113" s="86"/>
      <c r="N113" s="86"/>
    </row>
    <row r="114" spans="1:14" ht="12.75">
      <c r="A114" s="200"/>
      <c r="B114" s="134">
        <v>2</v>
      </c>
      <c r="C114" s="134"/>
      <c r="D114" s="193"/>
      <c r="E114" s="134"/>
      <c r="F114" s="134"/>
      <c r="G114" s="193"/>
      <c r="H114" s="86"/>
      <c r="I114" s="86"/>
      <c r="J114" s="86"/>
      <c r="K114" s="86"/>
      <c r="L114" s="86"/>
      <c r="M114" s="86"/>
      <c r="N114" s="86"/>
    </row>
    <row r="115" spans="1:14" ht="12.75">
      <c r="A115" s="20" t="s">
        <v>1</v>
      </c>
      <c r="B115" s="152" t="s">
        <v>163</v>
      </c>
      <c r="C115" s="152" t="s">
        <v>163</v>
      </c>
      <c r="D115" s="152" t="s">
        <v>357</v>
      </c>
      <c r="E115" s="152" t="s">
        <v>163</v>
      </c>
      <c r="F115" s="152" t="s">
        <v>163</v>
      </c>
      <c r="G115" s="153" t="s">
        <v>164</v>
      </c>
      <c r="H115" s="86"/>
      <c r="I115" s="86"/>
      <c r="J115" s="86"/>
      <c r="K115" s="86"/>
      <c r="L115" s="86"/>
      <c r="M115" s="86"/>
      <c r="N115" s="86"/>
    </row>
    <row r="116" spans="1:14" ht="12.75">
      <c r="A116" s="21"/>
      <c r="B116" s="138" t="s">
        <v>367</v>
      </c>
      <c r="C116" s="138" t="s">
        <v>325</v>
      </c>
      <c r="D116" s="191" t="s">
        <v>327</v>
      </c>
      <c r="E116" s="138" t="s">
        <v>353</v>
      </c>
      <c r="F116" s="138" t="s">
        <v>359</v>
      </c>
      <c r="G116" s="139" t="s">
        <v>165</v>
      </c>
      <c r="H116" s="86"/>
      <c r="I116" s="86"/>
      <c r="J116" s="86"/>
      <c r="K116" s="86"/>
      <c r="L116" s="86"/>
      <c r="M116" s="86"/>
      <c r="N116" s="86"/>
    </row>
    <row r="117" spans="1:14" ht="12.75">
      <c r="A117" s="13" t="s">
        <v>46</v>
      </c>
      <c r="B117" s="5"/>
      <c r="C117" s="5"/>
      <c r="D117" s="17"/>
      <c r="E117" s="5"/>
      <c r="F117" s="5"/>
      <c r="G117" s="90"/>
      <c r="H117" s="86"/>
      <c r="I117" s="86"/>
      <c r="J117" s="86"/>
      <c r="K117" s="86"/>
      <c r="L117" s="86"/>
      <c r="M117" s="86"/>
      <c r="N117" s="86"/>
    </row>
    <row r="118" spans="1:14" ht="12.75">
      <c r="A118" s="13" t="s">
        <v>47</v>
      </c>
      <c r="B118" s="8">
        <f>SUM(B119)</f>
        <v>7327</v>
      </c>
      <c r="C118" s="8">
        <f>SUM(C119)</f>
        <v>22201</v>
      </c>
      <c r="D118" s="158">
        <f>SUM(D119)</f>
        <v>22544</v>
      </c>
      <c r="E118" s="8">
        <f>SUM(E119)</f>
        <v>5599</v>
      </c>
      <c r="F118" s="8">
        <f>SUM(F119)</f>
        <v>7440</v>
      </c>
      <c r="G118" s="91">
        <f>F118/D118</f>
        <v>0.33002129169623845</v>
      </c>
      <c r="H118" s="86"/>
      <c r="I118" s="86"/>
      <c r="J118" s="86"/>
      <c r="K118" s="86"/>
      <c r="L118" s="86"/>
      <c r="M118" s="86"/>
      <c r="N118" s="86"/>
    </row>
    <row r="119" spans="1:14" ht="12.75">
      <c r="A119" s="6" t="s">
        <v>48</v>
      </c>
      <c r="B119" s="11">
        <v>7327</v>
      </c>
      <c r="C119" s="11">
        <v>22201</v>
      </c>
      <c r="D119" s="17">
        <v>22544</v>
      </c>
      <c r="E119" s="11">
        <v>5599</v>
      </c>
      <c r="F119" s="11">
        <v>7440</v>
      </c>
      <c r="G119" s="90">
        <f>F119/D119</f>
        <v>0.33002129169623845</v>
      </c>
      <c r="H119" s="86"/>
      <c r="I119" s="86"/>
      <c r="J119" s="86"/>
      <c r="K119" s="86"/>
      <c r="L119" s="86"/>
      <c r="M119" s="86"/>
      <c r="N119" s="86"/>
    </row>
    <row r="120" spans="1:14" ht="12.75">
      <c r="A120" s="14" t="s">
        <v>49</v>
      </c>
      <c r="B120" s="26">
        <f>SUM(B121:B150)</f>
        <v>1240</v>
      </c>
      <c r="C120" s="26">
        <f>SUM(C121:C150)</f>
        <v>20396</v>
      </c>
      <c r="D120" s="26">
        <f>SUM(D121:D150)</f>
        <v>20640</v>
      </c>
      <c r="E120" s="26">
        <f>SUM(E121:E150)</f>
        <v>1292</v>
      </c>
      <c r="F120" s="26">
        <f>SUM(F121:F150)</f>
        <v>2405</v>
      </c>
      <c r="G120" s="91">
        <f>F120/D120</f>
        <v>0.11652131782945736</v>
      </c>
      <c r="H120" s="86"/>
      <c r="I120" s="86"/>
      <c r="J120" s="86"/>
      <c r="K120" s="86"/>
      <c r="L120" s="86"/>
      <c r="M120" s="86"/>
      <c r="N120" s="86"/>
    </row>
    <row r="121" spans="1:14" ht="12.75">
      <c r="A121" s="29" t="s">
        <v>241</v>
      </c>
      <c r="B121" s="11">
        <v>48</v>
      </c>
      <c r="C121" s="11">
        <v>48</v>
      </c>
      <c r="D121" s="17">
        <v>48</v>
      </c>
      <c r="E121" s="11">
        <v>48</v>
      </c>
      <c r="F121" s="11">
        <v>48</v>
      </c>
      <c r="G121" s="90">
        <f>F121/D121</f>
        <v>1</v>
      </c>
      <c r="H121" s="86"/>
      <c r="I121" s="86"/>
      <c r="J121" s="86"/>
      <c r="K121" s="86"/>
      <c r="L121" s="86"/>
      <c r="M121" s="86"/>
      <c r="N121" s="86"/>
    </row>
    <row r="122" spans="1:14" ht="12.75">
      <c r="A122" s="6" t="s">
        <v>50</v>
      </c>
      <c r="B122" s="5"/>
      <c r="C122" s="5">
        <v>67</v>
      </c>
      <c r="D122" s="17"/>
      <c r="E122" s="5"/>
      <c r="F122" s="5"/>
      <c r="G122" s="90"/>
      <c r="H122" s="86"/>
      <c r="I122" s="86"/>
      <c r="J122" s="86"/>
      <c r="K122" s="86"/>
      <c r="L122" s="86"/>
      <c r="M122" s="86"/>
      <c r="N122" s="86"/>
    </row>
    <row r="123" spans="1:14" ht="12.75">
      <c r="A123" s="29" t="s">
        <v>204</v>
      </c>
      <c r="B123" s="5"/>
      <c r="C123" s="5">
        <v>6</v>
      </c>
      <c r="D123" s="17"/>
      <c r="E123" s="5"/>
      <c r="F123" s="5"/>
      <c r="G123" s="90"/>
      <c r="H123" s="86"/>
      <c r="I123" s="86"/>
      <c r="J123" s="86"/>
      <c r="K123" s="86"/>
      <c r="L123" s="86"/>
      <c r="M123" s="86"/>
      <c r="N123" s="86"/>
    </row>
    <row r="124" spans="1:14" ht="12.75">
      <c r="A124" s="29" t="s">
        <v>184</v>
      </c>
      <c r="B124" s="222">
        <v>12</v>
      </c>
      <c r="C124" s="222">
        <v>33</v>
      </c>
      <c r="D124" s="17"/>
      <c r="E124" s="222"/>
      <c r="F124" s="222"/>
      <c r="G124" s="90"/>
      <c r="H124" s="124"/>
      <c r="I124" s="86"/>
      <c r="J124" s="86"/>
      <c r="K124" s="86"/>
      <c r="L124" s="86"/>
      <c r="M124" s="86"/>
      <c r="N124" s="86"/>
    </row>
    <row r="125" spans="1:14" ht="12.75">
      <c r="A125" s="6" t="s">
        <v>152</v>
      </c>
      <c r="B125" s="5">
        <v>624</v>
      </c>
      <c r="C125" s="5">
        <v>3530</v>
      </c>
      <c r="D125" s="17">
        <v>5102</v>
      </c>
      <c r="E125" s="5">
        <v>818</v>
      </c>
      <c r="F125" s="5">
        <v>1218</v>
      </c>
      <c r="G125" s="90">
        <f>F125/D125</f>
        <v>0.23872990983927872</v>
      </c>
      <c r="H125" s="86"/>
      <c r="I125" s="86"/>
      <c r="J125" s="86"/>
      <c r="K125" s="86"/>
      <c r="L125" s="86"/>
      <c r="M125" s="86"/>
      <c r="N125" s="86"/>
    </row>
    <row r="126" spans="1:14" ht="12.75">
      <c r="A126" s="29" t="s">
        <v>229</v>
      </c>
      <c r="B126" s="5">
        <v>134</v>
      </c>
      <c r="C126" s="5">
        <v>525</v>
      </c>
      <c r="D126" s="17">
        <v>552</v>
      </c>
      <c r="E126" s="5">
        <v>86</v>
      </c>
      <c r="F126" s="5">
        <v>129</v>
      </c>
      <c r="G126" s="90">
        <f>F126/D126</f>
        <v>0.23369565217391305</v>
      </c>
      <c r="H126" s="86"/>
      <c r="I126" s="86"/>
      <c r="J126" s="86"/>
      <c r="K126" s="86"/>
      <c r="L126" s="86"/>
      <c r="M126" s="86"/>
      <c r="N126" s="86"/>
    </row>
    <row r="127" spans="1:14" ht="12.75">
      <c r="A127" s="29" t="s">
        <v>236</v>
      </c>
      <c r="B127" s="5">
        <v>29</v>
      </c>
      <c r="C127" s="5">
        <v>29</v>
      </c>
      <c r="D127" s="17">
        <v>24</v>
      </c>
      <c r="E127" s="5">
        <v>24</v>
      </c>
      <c r="F127" s="5">
        <v>24</v>
      </c>
      <c r="G127" s="90">
        <f>F127/D127</f>
        <v>1</v>
      </c>
      <c r="H127" s="86"/>
      <c r="I127" s="86"/>
      <c r="J127" s="86"/>
      <c r="K127" s="86"/>
      <c r="L127" s="86"/>
      <c r="M127" s="86"/>
      <c r="N127" s="86"/>
    </row>
    <row r="128" spans="1:14" ht="12.75">
      <c r="A128" s="29" t="s">
        <v>305</v>
      </c>
      <c r="B128" s="5"/>
      <c r="C128" s="5"/>
      <c r="D128" s="17">
        <v>1290</v>
      </c>
      <c r="E128" s="5">
        <v>251</v>
      </c>
      <c r="F128" s="5">
        <v>341</v>
      </c>
      <c r="G128" s="90">
        <f>F128/D128</f>
        <v>0.26434108527131783</v>
      </c>
      <c r="H128" s="86"/>
      <c r="I128" s="86"/>
      <c r="J128" s="86"/>
      <c r="K128" s="86"/>
      <c r="L128" s="86"/>
      <c r="M128" s="86"/>
      <c r="N128" s="86"/>
    </row>
    <row r="129" spans="1:14" ht="12.75">
      <c r="A129" s="6" t="s">
        <v>153</v>
      </c>
      <c r="B129" s="5"/>
      <c r="C129" s="5">
        <v>4581</v>
      </c>
      <c r="D129" s="17">
        <v>4581</v>
      </c>
      <c r="E129" s="5"/>
      <c r="F129" s="5"/>
      <c r="G129" s="90">
        <f>F129/D129</f>
        <v>0</v>
      </c>
      <c r="H129" s="86"/>
      <c r="I129" s="86"/>
      <c r="J129" s="86"/>
      <c r="K129" s="86"/>
      <c r="L129" s="86"/>
      <c r="M129" s="86"/>
      <c r="N129" s="86"/>
    </row>
    <row r="130" spans="1:14" ht="12.75">
      <c r="A130" s="122" t="s">
        <v>299</v>
      </c>
      <c r="B130" s="5"/>
      <c r="C130" s="5">
        <v>1096</v>
      </c>
      <c r="D130" s="17"/>
      <c r="E130" s="5"/>
      <c r="F130" s="5"/>
      <c r="G130" s="90"/>
      <c r="H130" s="86"/>
      <c r="I130" s="86"/>
      <c r="J130" s="86"/>
      <c r="K130" s="86"/>
      <c r="L130" s="86"/>
      <c r="M130" s="86"/>
      <c r="N130" s="86"/>
    </row>
    <row r="131" spans="1:14" ht="12.75">
      <c r="A131" s="122" t="s">
        <v>304</v>
      </c>
      <c r="B131" s="5"/>
      <c r="C131" s="5">
        <v>581</v>
      </c>
      <c r="D131" s="17"/>
      <c r="E131" s="5"/>
      <c r="F131" s="5"/>
      <c r="G131" s="90"/>
      <c r="H131" s="86"/>
      <c r="I131" s="86"/>
      <c r="J131" s="86"/>
      <c r="K131" s="86"/>
      <c r="L131" s="86"/>
      <c r="M131" s="86"/>
      <c r="N131" s="86"/>
    </row>
    <row r="132" spans="1:14" ht="12.75">
      <c r="A132" s="6" t="s">
        <v>154</v>
      </c>
      <c r="B132" s="5">
        <v>162</v>
      </c>
      <c r="C132" s="5">
        <v>325</v>
      </c>
      <c r="D132" s="17">
        <v>325</v>
      </c>
      <c r="E132" s="5"/>
      <c r="F132" s="5">
        <v>162</v>
      </c>
      <c r="G132" s="90">
        <f>F132/D132</f>
        <v>0.49846153846153846</v>
      </c>
      <c r="H132" s="86"/>
      <c r="I132" s="86"/>
      <c r="J132" s="86"/>
      <c r="K132" s="86"/>
      <c r="L132" s="86"/>
      <c r="M132" s="86"/>
      <c r="N132" s="86"/>
    </row>
    <row r="133" spans="1:14" ht="12.75">
      <c r="A133" s="29" t="s">
        <v>265</v>
      </c>
      <c r="B133" s="5"/>
      <c r="C133" s="5">
        <v>288</v>
      </c>
      <c r="D133" s="17"/>
      <c r="E133" s="5"/>
      <c r="F133" s="5"/>
      <c r="G133" s="90"/>
      <c r="H133" s="86"/>
      <c r="I133" s="86"/>
      <c r="J133" s="86"/>
      <c r="K133" s="86"/>
      <c r="L133" s="86"/>
      <c r="M133" s="86"/>
      <c r="N133" s="86"/>
    </row>
    <row r="134" spans="1:14" ht="12.75">
      <c r="A134" s="29" t="s">
        <v>274</v>
      </c>
      <c r="B134" s="222">
        <v>108</v>
      </c>
      <c r="C134" s="222">
        <v>949</v>
      </c>
      <c r="D134" s="17"/>
      <c r="E134" s="222"/>
      <c r="F134" s="222"/>
      <c r="G134" s="90"/>
      <c r="H134" s="124"/>
      <c r="I134" s="86"/>
      <c r="J134" s="86"/>
      <c r="K134" s="86"/>
      <c r="L134" s="86"/>
      <c r="M134" s="86"/>
      <c r="N134" s="86"/>
    </row>
    <row r="135" spans="1:14" ht="12.75">
      <c r="A135" s="120" t="s">
        <v>277</v>
      </c>
      <c r="B135" s="5">
        <v>10</v>
      </c>
      <c r="C135" s="5">
        <v>10</v>
      </c>
      <c r="D135" s="17"/>
      <c r="E135" s="5"/>
      <c r="F135" s="5"/>
      <c r="G135" s="90"/>
      <c r="H135" s="86"/>
      <c r="I135" s="86"/>
      <c r="J135" s="86"/>
      <c r="K135" s="86"/>
      <c r="L135" s="86"/>
      <c r="M135" s="86"/>
      <c r="N135" s="86"/>
    </row>
    <row r="136" spans="1:14" ht="12.75">
      <c r="A136" s="120" t="s">
        <v>278</v>
      </c>
      <c r="B136" s="5">
        <v>5</v>
      </c>
      <c r="C136" s="5">
        <v>5</v>
      </c>
      <c r="D136" s="17"/>
      <c r="E136" s="5"/>
      <c r="F136" s="5"/>
      <c r="G136" s="90"/>
      <c r="H136" s="86"/>
      <c r="I136" s="86"/>
      <c r="J136" s="86"/>
      <c r="K136" s="86"/>
      <c r="L136" s="86"/>
      <c r="M136" s="86"/>
      <c r="N136" s="86"/>
    </row>
    <row r="137" spans="1:14" ht="12.75">
      <c r="A137" s="120" t="s">
        <v>287</v>
      </c>
      <c r="B137" s="5"/>
      <c r="C137" s="5">
        <v>1237</v>
      </c>
      <c r="D137" s="17"/>
      <c r="E137" s="5"/>
      <c r="F137" s="5"/>
      <c r="G137" s="90"/>
      <c r="H137" s="86"/>
      <c r="I137" s="86"/>
      <c r="J137" s="86"/>
      <c r="K137" s="86"/>
      <c r="L137" s="86"/>
      <c r="M137" s="86"/>
      <c r="N137" s="86"/>
    </row>
    <row r="138" spans="1:14" ht="12.75">
      <c r="A138" s="29" t="s">
        <v>262</v>
      </c>
      <c r="B138" s="5">
        <v>13</v>
      </c>
      <c r="C138" s="5">
        <v>89</v>
      </c>
      <c r="D138" s="17"/>
      <c r="E138" s="5"/>
      <c r="F138" s="5"/>
      <c r="G138" s="90"/>
      <c r="H138" s="86"/>
      <c r="I138" s="86"/>
      <c r="J138" s="86"/>
      <c r="K138" s="86"/>
      <c r="L138" s="86"/>
      <c r="M138" s="86"/>
      <c r="N138" s="86"/>
    </row>
    <row r="139" spans="1:14" ht="12.75">
      <c r="A139" s="29" t="s">
        <v>240</v>
      </c>
      <c r="B139" s="5"/>
      <c r="C139" s="5">
        <v>100</v>
      </c>
      <c r="D139" s="17"/>
      <c r="E139" s="5"/>
      <c r="F139" s="5"/>
      <c r="G139" s="90"/>
      <c r="H139" s="86"/>
      <c r="I139" s="86"/>
      <c r="J139" s="86"/>
      <c r="K139" s="86"/>
      <c r="L139" s="86"/>
      <c r="M139" s="86"/>
      <c r="N139" s="86"/>
    </row>
    <row r="140" spans="1:14" ht="12.75">
      <c r="A140" s="6" t="s">
        <v>166</v>
      </c>
      <c r="B140" s="5"/>
      <c r="C140" s="5">
        <v>13</v>
      </c>
      <c r="D140" s="17"/>
      <c r="E140" s="5"/>
      <c r="F140" s="5"/>
      <c r="G140" s="90"/>
      <c r="H140" s="86"/>
      <c r="I140" s="86"/>
      <c r="J140" s="86"/>
      <c r="K140" s="86"/>
      <c r="L140" s="86"/>
      <c r="M140" s="86"/>
      <c r="N140" s="86"/>
    </row>
    <row r="141" spans="1:14" ht="12.75">
      <c r="A141" s="113" t="s">
        <v>272</v>
      </c>
      <c r="B141" s="5"/>
      <c r="C141" s="5">
        <v>3553</v>
      </c>
      <c r="D141" s="17">
        <v>8653</v>
      </c>
      <c r="E141" s="5"/>
      <c r="F141" s="5"/>
      <c r="G141" s="90">
        <f>F141/D141</f>
        <v>0</v>
      </c>
      <c r="H141" s="86"/>
      <c r="I141" s="86"/>
      <c r="J141" s="86"/>
      <c r="K141" s="86"/>
      <c r="L141" s="86"/>
      <c r="M141" s="86"/>
      <c r="N141" s="86"/>
    </row>
    <row r="142" spans="1:14" ht="12.75">
      <c r="A142" s="113" t="s">
        <v>254</v>
      </c>
      <c r="B142" s="5">
        <v>65</v>
      </c>
      <c r="C142" s="5">
        <v>65</v>
      </c>
      <c r="D142" s="17">
        <v>65</v>
      </c>
      <c r="E142" s="5">
        <v>65</v>
      </c>
      <c r="F142" s="5">
        <v>65</v>
      </c>
      <c r="G142" s="90">
        <f>F142/D142</f>
        <v>1</v>
      </c>
      <c r="H142" s="86"/>
      <c r="I142" s="86"/>
      <c r="J142" s="86"/>
      <c r="K142" s="86"/>
      <c r="L142" s="86"/>
      <c r="M142" s="86"/>
      <c r="N142" s="86"/>
    </row>
    <row r="143" spans="1:14" ht="12.75">
      <c r="A143" s="113" t="s">
        <v>221</v>
      </c>
      <c r="B143" s="5">
        <v>30</v>
      </c>
      <c r="C143" s="5">
        <v>81</v>
      </c>
      <c r="D143" s="17"/>
      <c r="E143" s="5"/>
      <c r="F143" s="5"/>
      <c r="G143" s="90"/>
      <c r="H143" s="86"/>
      <c r="I143" s="86"/>
      <c r="J143" s="86"/>
      <c r="K143" s="86"/>
      <c r="L143" s="86"/>
      <c r="M143" s="86"/>
      <c r="N143" s="86"/>
    </row>
    <row r="144" spans="1:14" ht="12.75">
      <c r="A144" s="113" t="s">
        <v>276</v>
      </c>
      <c r="B144" s="5"/>
      <c r="C144" s="5">
        <v>2244</v>
      </c>
      <c r="D144" s="17"/>
      <c r="E144" s="5"/>
      <c r="F144" s="5"/>
      <c r="G144" s="90"/>
      <c r="H144" s="86"/>
      <c r="I144" s="86"/>
      <c r="J144" s="86"/>
      <c r="K144" s="86"/>
      <c r="L144" s="86"/>
      <c r="M144" s="86"/>
      <c r="N144" s="86"/>
    </row>
    <row r="145" spans="1:14" ht="12.75">
      <c r="A145" s="113" t="s">
        <v>271</v>
      </c>
      <c r="B145" s="5"/>
      <c r="C145" s="5">
        <v>415</v>
      </c>
      <c r="D145" s="17"/>
      <c r="E145" s="5"/>
      <c r="F145" s="5"/>
      <c r="G145" s="90"/>
      <c r="H145" s="86"/>
      <c r="I145" s="86"/>
      <c r="J145" s="86"/>
      <c r="K145" s="86"/>
      <c r="L145" s="86"/>
      <c r="M145" s="86"/>
      <c r="N145" s="86"/>
    </row>
    <row r="146" spans="1:14" ht="12.75">
      <c r="A146" s="113" t="s">
        <v>300</v>
      </c>
      <c r="B146" s="5"/>
      <c r="C146" s="5">
        <v>482</v>
      </c>
      <c r="D146" s="17"/>
      <c r="E146" s="5"/>
      <c r="F146" s="5"/>
      <c r="G146" s="90"/>
      <c r="H146" s="86"/>
      <c r="I146" s="86"/>
      <c r="J146" s="86"/>
      <c r="K146" s="86"/>
      <c r="L146" s="86"/>
      <c r="M146" s="86"/>
      <c r="N146" s="86"/>
    </row>
    <row r="147" spans="1:14" ht="12.75">
      <c r="A147" s="28" t="s">
        <v>328</v>
      </c>
      <c r="B147" s="5"/>
      <c r="C147" s="5"/>
      <c r="D147" s="17"/>
      <c r="E147" s="5"/>
      <c r="F147" s="5">
        <v>418</v>
      </c>
      <c r="G147" s="90"/>
      <c r="H147" s="86"/>
      <c r="I147" s="86"/>
      <c r="J147" s="86"/>
      <c r="K147" s="86"/>
      <c r="L147" s="86"/>
      <c r="M147" s="86"/>
      <c r="N147" s="86"/>
    </row>
    <row r="148" spans="1:14" ht="12.75">
      <c r="A148" s="27" t="s">
        <v>266</v>
      </c>
      <c r="B148" s="5"/>
      <c r="C148" s="5">
        <v>1</v>
      </c>
      <c r="D148" s="17"/>
      <c r="E148" s="5"/>
      <c r="F148" s="5"/>
      <c r="G148" s="90"/>
      <c r="H148" s="86"/>
      <c r="I148" s="86"/>
      <c r="J148" s="86"/>
      <c r="K148" s="86"/>
      <c r="L148" s="86"/>
      <c r="M148" s="86"/>
      <c r="N148" s="86"/>
    </row>
    <row r="149" spans="1:14" ht="12.75">
      <c r="A149" s="27" t="s">
        <v>297</v>
      </c>
      <c r="B149" s="5"/>
      <c r="C149" s="5">
        <v>13</v>
      </c>
      <c r="D149" s="17"/>
      <c r="E149" s="5"/>
      <c r="F149" s="5"/>
      <c r="G149" s="90"/>
      <c r="H149" s="86"/>
      <c r="I149" s="86"/>
      <c r="J149" s="86"/>
      <c r="K149" s="86"/>
      <c r="L149" s="86"/>
      <c r="M149" s="86"/>
      <c r="N149" s="86"/>
    </row>
    <row r="150" spans="1:14" ht="12.75">
      <c r="A150" s="204" t="s">
        <v>324</v>
      </c>
      <c r="B150" s="5"/>
      <c r="C150" s="5">
        <v>30</v>
      </c>
      <c r="D150" s="17"/>
      <c r="E150" s="5"/>
      <c r="F150" s="5"/>
      <c r="G150" s="90"/>
      <c r="H150" s="86"/>
      <c r="I150" s="86"/>
      <c r="J150" s="86"/>
      <c r="K150" s="86"/>
      <c r="L150" s="86"/>
      <c r="M150" s="86"/>
      <c r="N150" s="86"/>
    </row>
    <row r="151" spans="1:14" ht="12.75">
      <c r="A151" s="14" t="s">
        <v>51</v>
      </c>
      <c r="B151" s="161">
        <f>SUM(B152:B157,B158:B167)</f>
        <v>9635</v>
      </c>
      <c r="C151" s="161">
        <f>SUM(C152:C167)</f>
        <v>28195</v>
      </c>
      <c r="D151" s="161">
        <f>SUM(D152:D168)</f>
        <v>34848</v>
      </c>
      <c r="E151" s="161">
        <f>SUM(E152:E168)</f>
        <v>10198</v>
      </c>
      <c r="F151" s="161">
        <f>SUM(F152:F168)</f>
        <v>26532</v>
      </c>
      <c r="G151" s="91">
        <f>F151/D151</f>
        <v>0.7613636363636364</v>
      </c>
      <c r="H151" s="86"/>
      <c r="I151" s="86"/>
      <c r="J151" s="86"/>
      <c r="K151" s="86"/>
      <c r="L151" s="86"/>
      <c r="M151" s="86"/>
      <c r="N151" s="86"/>
    </row>
    <row r="152" spans="1:14" s="190" customFormat="1" ht="12.75">
      <c r="A152" s="28" t="s">
        <v>329</v>
      </c>
      <c r="B152" s="108"/>
      <c r="C152" s="108"/>
      <c r="D152" s="159">
        <v>7898</v>
      </c>
      <c r="E152" s="108"/>
      <c r="F152" s="108"/>
      <c r="G152" s="90">
        <f>F152/D152</f>
        <v>0</v>
      </c>
      <c r="H152" s="227"/>
      <c r="I152" s="227"/>
      <c r="J152" s="227"/>
      <c r="K152" s="227"/>
      <c r="L152" s="227"/>
      <c r="M152" s="227"/>
      <c r="N152" s="227"/>
    </row>
    <row r="153" spans="1:14" s="190" customFormat="1" ht="12.75">
      <c r="A153" s="28" t="s">
        <v>328</v>
      </c>
      <c r="B153" s="108"/>
      <c r="C153" s="108"/>
      <c r="D153" s="159">
        <v>16752</v>
      </c>
      <c r="E153" s="108"/>
      <c r="F153" s="108">
        <v>16334</v>
      </c>
      <c r="G153" s="90">
        <f>F153/D153</f>
        <v>0.9750477554918816</v>
      </c>
      <c r="H153" s="227"/>
      <c r="I153" s="227"/>
      <c r="J153" s="227"/>
      <c r="K153" s="227"/>
      <c r="L153" s="227"/>
      <c r="M153" s="227"/>
      <c r="N153" s="227"/>
    </row>
    <row r="154" spans="1:14" ht="12.75">
      <c r="A154" s="120" t="s">
        <v>293</v>
      </c>
      <c r="B154" s="121"/>
      <c r="C154" s="121">
        <v>5500</v>
      </c>
      <c r="D154" s="164"/>
      <c r="E154" s="121"/>
      <c r="F154" s="121"/>
      <c r="G154" s="90"/>
      <c r="H154" s="86"/>
      <c r="I154" s="86"/>
      <c r="J154" s="86"/>
      <c r="K154" s="86"/>
      <c r="L154" s="86"/>
      <c r="M154" s="86"/>
      <c r="N154" s="86"/>
    </row>
    <row r="155" spans="1:14" ht="12.75">
      <c r="A155" s="120" t="s">
        <v>277</v>
      </c>
      <c r="B155" s="221">
        <v>6047</v>
      </c>
      <c r="C155" s="221">
        <v>6047</v>
      </c>
      <c r="D155" s="164"/>
      <c r="E155" s="221"/>
      <c r="F155" s="221"/>
      <c r="G155" s="90"/>
      <c r="H155" s="86"/>
      <c r="I155" s="86"/>
      <c r="J155" s="86"/>
      <c r="K155" s="86"/>
      <c r="L155" s="86"/>
      <c r="M155" s="86"/>
      <c r="N155" s="86"/>
    </row>
    <row r="156" spans="1:14" ht="12.75">
      <c r="A156" s="120" t="s">
        <v>278</v>
      </c>
      <c r="B156" s="121">
        <v>2738</v>
      </c>
      <c r="C156" s="121">
        <v>2738</v>
      </c>
      <c r="D156" s="164"/>
      <c r="E156" s="121"/>
      <c r="F156" s="121"/>
      <c r="G156" s="90"/>
      <c r="H156" s="86"/>
      <c r="I156" s="86"/>
      <c r="J156" s="86"/>
      <c r="K156" s="86"/>
      <c r="L156" s="86"/>
      <c r="M156" s="86"/>
      <c r="N156" s="86"/>
    </row>
    <row r="157" spans="1:14" ht="12.75">
      <c r="A157" s="120" t="s">
        <v>306</v>
      </c>
      <c r="B157" s="121"/>
      <c r="C157" s="121"/>
      <c r="D157" s="164">
        <v>10111</v>
      </c>
      <c r="E157" s="121">
        <v>10111</v>
      </c>
      <c r="F157" s="121">
        <v>10111</v>
      </c>
      <c r="G157" s="90">
        <f>F157/D157</f>
        <v>1</v>
      </c>
      <c r="H157" s="86"/>
      <c r="I157" s="86"/>
      <c r="J157" s="86"/>
      <c r="K157" s="86"/>
      <c r="L157" s="86"/>
      <c r="M157" s="86"/>
      <c r="N157" s="86"/>
    </row>
    <row r="158" spans="1:14" ht="12.75">
      <c r="A158" s="204" t="s">
        <v>279</v>
      </c>
      <c r="B158" s="219"/>
      <c r="C158" s="219">
        <v>5616</v>
      </c>
      <c r="D158" s="17"/>
      <c r="E158" s="219"/>
      <c r="F158" s="219"/>
      <c r="G158" s="90"/>
      <c r="H158" s="86"/>
      <c r="I158" s="86"/>
      <c r="J158" s="86"/>
      <c r="K158" s="86"/>
      <c r="L158" s="86"/>
      <c r="M158" s="86"/>
      <c r="N158" s="86"/>
    </row>
    <row r="159" spans="1:14" ht="12.75">
      <c r="A159" s="204" t="s">
        <v>280</v>
      </c>
      <c r="B159" s="219"/>
      <c r="C159" s="219">
        <v>1785</v>
      </c>
      <c r="D159" s="17"/>
      <c r="E159" s="219"/>
      <c r="F159" s="219"/>
      <c r="G159" s="90"/>
      <c r="H159" s="86"/>
      <c r="I159" s="86"/>
      <c r="J159" s="86"/>
      <c r="K159" s="86"/>
      <c r="L159" s="86"/>
      <c r="M159" s="86"/>
      <c r="N159" s="86"/>
    </row>
    <row r="160" spans="1:14" ht="12.75">
      <c r="A160" s="204" t="s">
        <v>281</v>
      </c>
      <c r="B160" s="219"/>
      <c r="C160" s="219">
        <v>1591</v>
      </c>
      <c r="D160" s="17"/>
      <c r="E160" s="219"/>
      <c r="F160" s="219"/>
      <c r="G160" s="90"/>
      <c r="H160" s="86"/>
      <c r="I160" s="86"/>
      <c r="J160" s="86"/>
      <c r="K160" s="86"/>
      <c r="L160" s="86"/>
      <c r="M160" s="86"/>
      <c r="N160" s="86"/>
    </row>
    <row r="161" spans="1:14" ht="12.75">
      <c r="A161" s="204" t="s">
        <v>276</v>
      </c>
      <c r="B161" s="219"/>
      <c r="C161" s="219">
        <v>151</v>
      </c>
      <c r="D161" s="17"/>
      <c r="E161" s="219"/>
      <c r="F161" s="219"/>
      <c r="G161" s="90"/>
      <c r="H161" s="86"/>
      <c r="I161" s="86"/>
      <c r="J161" s="86"/>
      <c r="K161" s="86"/>
      <c r="L161" s="86"/>
      <c r="M161" s="86"/>
      <c r="N161" s="86"/>
    </row>
    <row r="162" spans="1:14" ht="12.75">
      <c r="A162" s="204" t="s">
        <v>266</v>
      </c>
      <c r="B162" s="219">
        <v>850</v>
      </c>
      <c r="C162" s="219">
        <v>848</v>
      </c>
      <c r="D162" s="17"/>
      <c r="E162" s="219"/>
      <c r="F162" s="219"/>
      <c r="G162" s="90"/>
      <c r="H162" s="86"/>
      <c r="I162" s="86"/>
      <c r="J162" s="86"/>
      <c r="K162" s="86"/>
      <c r="L162" s="86"/>
      <c r="M162" s="86"/>
      <c r="N162" s="86"/>
    </row>
    <row r="163" spans="1:14" ht="12.75">
      <c r="A163" s="204" t="s">
        <v>310</v>
      </c>
      <c r="B163" s="219"/>
      <c r="C163" s="219">
        <v>291</v>
      </c>
      <c r="D163" s="17"/>
      <c r="E163" s="219"/>
      <c r="F163" s="219"/>
      <c r="G163" s="90"/>
      <c r="H163" s="86"/>
      <c r="I163" s="86"/>
      <c r="J163" s="86"/>
      <c r="K163" s="86"/>
      <c r="L163" s="86"/>
      <c r="M163" s="86"/>
      <c r="N163" s="86"/>
    </row>
    <row r="164" spans="1:14" ht="12.75">
      <c r="A164" s="204" t="s">
        <v>309</v>
      </c>
      <c r="B164" s="108"/>
      <c r="C164" s="108">
        <v>196</v>
      </c>
      <c r="D164" s="17"/>
      <c r="E164" s="108"/>
      <c r="F164" s="108"/>
      <c r="G164" s="90"/>
      <c r="H164" s="86"/>
      <c r="I164" s="86"/>
      <c r="J164" s="86"/>
      <c r="K164" s="86"/>
      <c r="L164" s="86"/>
      <c r="M164" s="86"/>
      <c r="N164" s="86"/>
    </row>
    <row r="165" spans="1:14" ht="12.75">
      <c r="A165" s="204" t="s">
        <v>308</v>
      </c>
      <c r="B165" s="108"/>
      <c r="C165" s="108">
        <v>1806</v>
      </c>
      <c r="D165" s="17"/>
      <c r="E165" s="108"/>
      <c r="F165" s="108"/>
      <c r="G165" s="90"/>
      <c r="H165" s="86"/>
      <c r="I165" s="86"/>
      <c r="J165" s="86"/>
      <c r="K165" s="86"/>
      <c r="L165" s="86"/>
      <c r="M165" s="86"/>
      <c r="N165" s="86"/>
    </row>
    <row r="166" spans="1:14" ht="12.75">
      <c r="A166" s="204" t="s">
        <v>307</v>
      </c>
      <c r="B166" s="219"/>
      <c r="C166" s="219">
        <v>1546</v>
      </c>
      <c r="D166" s="17"/>
      <c r="E166" s="219"/>
      <c r="F166" s="219"/>
      <c r="G166" s="90"/>
      <c r="H166" s="86"/>
      <c r="I166" s="86"/>
      <c r="J166" s="86"/>
      <c r="K166" s="86"/>
      <c r="L166" s="86"/>
      <c r="M166" s="86"/>
      <c r="N166" s="86"/>
    </row>
    <row r="167" spans="1:14" ht="12.75">
      <c r="A167" s="23" t="s">
        <v>271</v>
      </c>
      <c r="B167" s="108"/>
      <c r="C167" s="108">
        <v>80</v>
      </c>
      <c r="D167" s="17"/>
      <c r="E167" s="108"/>
      <c r="F167" s="108"/>
      <c r="G167" s="90"/>
      <c r="H167" s="86"/>
      <c r="I167" s="86"/>
      <c r="J167" s="86"/>
      <c r="K167" s="86"/>
      <c r="L167" s="86"/>
      <c r="M167" s="86"/>
      <c r="N167" s="86"/>
    </row>
    <row r="168" spans="1:14" ht="12.75">
      <c r="A168" s="23" t="s">
        <v>354</v>
      </c>
      <c r="B168" s="108"/>
      <c r="C168" s="108"/>
      <c r="D168" s="17">
        <v>87</v>
      </c>
      <c r="E168" s="108">
        <v>87</v>
      </c>
      <c r="F168" s="108">
        <v>87</v>
      </c>
      <c r="G168" s="90">
        <f>F168/D168</f>
        <v>1</v>
      </c>
      <c r="H168" s="86"/>
      <c r="I168" s="86"/>
      <c r="J168" s="86"/>
      <c r="K168" s="86"/>
      <c r="L168" s="86"/>
      <c r="M168" s="86"/>
      <c r="N168" s="86"/>
    </row>
    <row r="169" spans="1:14" ht="12.75">
      <c r="A169" s="205"/>
      <c r="B169" s="232"/>
      <c r="C169" s="232"/>
      <c r="D169" s="124"/>
      <c r="E169" s="232"/>
      <c r="F169" s="232"/>
      <c r="G169" s="93"/>
      <c r="H169" s="86"/>
      <c r="I169" s="86"/>
      <c r="J169" s="86"/>
      <c r="K169" s="86"/>
      <c r="L169" s="86"/>
      <c r="M169" s="86"/>
      <c r="N169" s="86"/>
    </row>
    <row r="170" spans="1:14" ht="12.75">
      <c r="A170" s="205"/>
      <c r="B170" s="232"/>
      <c r="C170" s="232"/>
      <c r="D170" s="124"/>
      <c r="E170" s="232"/>
      <c r="F170" s="232"/>
      <c r="G170" s="93"/>
      <c r="H170" s="86"/>
      <c r="I170" s="86"/>
      <c r="J170" s="86"/>
      <c r="K170" s="86"/>
      <c r="L170" s="86"/>
      <c r="M170" s="86"/>
      <c r="N170" s="86"/>
    </row>
    <row r="171" spans="1:14" ht="12.75">
      <c r="A171" s="205"/>
      <c r="B171" s="232">
        <v>3</v>
      </c>
      <c r="C171" s="232"/>
      <c r="D171" s="124"/>
      <c r="E171" s="232"/>
      <c r="F171" s="232"/>
      <c r="G171" s="93"/>
      <c r="H171" s="86"/>
      <c r="I171" s="86"/>
      <c r="J171" s="86"/>
      <c r="K171" s="86"/>
      <c r="L171" s="86"/>
      <c r="M171" s="86"/>
      <c r="N171" s="86"/>
    </row>
    <row r="172" spans="1:14" ht="12.75">
      <c r="A172" s="20" t="s">
        <v>1</v>
      </c>
      <c r="B172" s="152" t="s">
        <v>163</v>
      </c>
      <c r="C172" s="152" t="s">
        <v>163</v>
      </c>
      <c r="D172" s="152" t="s">
        <v>357</v>
      </c>
      <c r="E172" s="152" t="s">
        <v>163</v>
      </c>
      <c r="F172" s="152" t="s">
        <v>163</v>
      </c>
      <c r="G172" s="153" t="s">
        <v>164</v>
      </c>
      <c r="H172" s="86"/>
      <c r="I172" s="86"/>
      <c r="J172" s="86"/>
      <c r="K172" s="86"/>
      <c r="L172" s="86"/>
      <c r="M172" s="86"/>
      <c r="N172" s="86"/>
    </row>
    <row r="173" spans="1:14" ht="12.75">
      <c r="A173" s="21"/>
      <c r="B173" s="138" t="s">
        <v>367</v>
      </c>
      <c r="C173" s="138" t="s">
        <v>325</v>
      </c>
      <c r="D173" s="191" t="s">
        <v>327</v>
      </c>
      <c r="E173" s="138" t="s">
        <v>353</v>
      </c>
      <c r="F173" s="138" t="s">
        <v>359</v>
      </c>
      <c r="G173" s="139" t="s">
        <v>165</v>
      </c>
      <c r="H173" s="86"/>
      <c r="I173" s="86"/>
      <c r="J173" s="86"/>
      <c r="K173" s="86"/>
      <c r="L173" s="86"/>
      <c r="M173" s="86"/>
      <c r="N173" s="86"/>
    </row>
    <row r="174" spans="1:14" ht="12.75">
      <c r="A174" s="206" t="s">
        <v>52</v>
      </c>
      <c r="B174" s="208">
        <f>SUM(B175:B176)</f>
        <v>1957</v>
      </c>
      <c r="C174" s="208">
        <f>SUM(C175:C176)</f>
        <v>3596</v>
      </c>
      <c r="D174" s="207">
        <f>SUM(D175:D176)</f>
        <v>4058</v>
      </c>
      <c r="E174" s="208">
        <f>SUM(E175:E176)</f>
        <v>2137</v>
      </c>
      <c r="F174" s="208">
        <f>SUM(F175:F176)</f>
        <v>2267</v>
      </c>
      <c r="G174" s="94">
        <f>F174/D174</f>
        <v>0.5586495810744209</v>
      </c>
      <c r="H174" s="86"/>
      <c r="I174" s="86"/>
      <c r="J174" s="86"/>
      <c r="K174" s="86"/>
      <c r="L174" s="86"/>
      <c r="M174" s="86"/>
      <c r="N174" s="86"/>
    </row>
    <row r="175" spans="1:14" ht="12.75">
      <c r="A175" s="6" t="s">
        <v>155</v>
      </c>
      <c r="B175" s="11">
        <v>1096</v>
      </c>
      <c r="C175" s="11">
        <v>1096</v>
      </c>
      <c r="D175" s="17">
        <v>1406</v>
      </c>
      <c r="E175" s="11">
        <v>1406</v>
      </c>
      <c r="F175" s="11">
        <v>1406</v>
      </c>
      <c r="G175" s="90">
        <f>F175/D175</f>
        <v>1</v>
      </c>
      <c r="H175" s="86"/>
      <c r="I175" s="86"/>
      <c r="J175" s="86"/>
      <c r="K175" s="86"/>
      <c r="L175" s="86"/>
      <c r="M175" s="86"/>
      <c r="N175" s="86"/>
    </row>
    <row r="176" spans="1:14" ht="12.75">
      <c r="A176" s="5" t="s">
        <v>53</v>
      </c>
      <c r="B176" s="11">
        <v>861</v>
      </c>
      <c r="C176" s="11">
        <v>2500</v>
      </c>
      <c r="D176" s="17">
        <v>2652</v>
      </c>
      <c r="E176" s="11">
        <v>731</v>
      </c>
      <c r="F176" s="11">
        <v>861</v>
      </c>
      <c r="G176" s="90">
        <f>F176/D176</f>
        <v>0.3246606334841629</v>
      </c>
      <c r="H176" s="86"/>
      <c r="I176" s="86"/>
      <c r="J176" s="86"/>
      <c r="K176" s="86"/>
      <c r="L176" s="86"/>
      <c r="M176" s="86"/>
      <c r="N176" s="86"/>
    </row>
    <row r="177" spans="1:14" ht="12.75">
      <c r="A177" s="13" t="s">
        <v>54</v>
      </c>
      <c r="B177" s="8">
        <f>SUM(B174,B151,B120,B118)</f>
        <v>20159</v>
      </c>
      <c r="C177" s="8">
        <f>SUM(C174,C151,C120,C118)</f>
        <v>74388</v>
      </c>
      <c r="D177" s="158">
        <f>SUM(D174,D151,D120,D118)</f>
        <v>82090</v>
      </c>
      <c r="E177" s="8">
        <f>SUM(E174,E151,E120,E118)</f>
        <v>19226</v>
      </c>
      <c r="F177" s="8">
        <f>SUM(F174,F151,F120,F118)</f>
        <v>38644</v>
      </c>
      <c r="G177" s="91">
        <f>F177/D177</f>
        <v>0.47075161408210503</v>
      </c>
      <c r="H177" s="220"/>
      <c r="I177" s="86"/>
      <c r="J177" s="86"/>
      <c r="K177" s="86"/>
      <c r="L177" s="86"/>
      <c r="M177" s="86"/>
      <c r="N177" s="86"/>
    </row>
    <row r="178" spans="1:14" ht="15">
      <c r="A178" s="115" t="s">
        <v>55</v>
      </c>
      <c r="B178" s="116">
        <f>SUM(B177,B107)</f>
        <v>187893</v>
      </c>
      <c r="C178" s="116">
        <f>SUM(C177,C107)</f>
        <v>663636</v>
      </c>
      <c r="D178" s="165">
        <f>SUM(D177,D107)</f>
        <v>638727</v>
      </c>
      <c r="E178" s="116">
        <f>SUM(E177,E107)</f>
        <v>153706</v>
      </c>
      <c r="F178" s="116">
        <f>SUM(F177,F107)</f>
        <v>214404</v>
      </c>
      <c r="G178" s="91">
        <f>F178/D178</f>
        <v>0.33567392641926835</v>
      </c>
      <c r="H178" s="86"/>
      <c r="I178" s="86"/>
      <c r="J178" s="86"/>
      <c r="K178" s="86"/>
      <c r="L178" s="86"/>
      <c r="M178" s="86"/>
      <c r="N178" s="86"/>
    </row>
    <row r="179" spans="1:14" ht="15">
      <c r="A179" s="115"/>
      <c r="B179" s="116"/>
      <c r="C179" s="116"/>
      <c r="D179" s="165"/>
      <c r="E179" s="116"/>
      <c r="F179" s="116"/>
      <c r="G179" s="91"/>
      <c r="H179" s="86"/>
      <c r="I179" s="86"/>
      <c r="J179" s="86"/>
      <c r="K179" s="86"/>
      <c r="L179" s="86"/>
      <c r="M179" s="86"/>
      <c r="N179" s="86"/>
    </row>
    <row r="180" spans="1:14" ht="12.75">
      <c r="A180" s="113" t="s">
        <v>56</v>
      </c>
      <c r="B180" s="114">
        <v>-861</v>
      </c>
      <c r="C180" s="114">
        <v>-2500</v>
      </c>
      <c r="D180" s="166">
        <v>-2652</v>
      </c>
      <c r="E180" s="114">
        <v>-731</v>
      </c>
      <c r="F180" s="114">
        <v>-861</v>
      </c>
      <c r="G180" s="92">
        <f>F180/D180</f>
        <v>0.3246606334841629</v>
      </c>
      <c r="H180" s="86"/>
      <c r="I180" s="86"/>
      <c r="J180" s="86"/>
      <c r="K180" s="86"/>
      <c r="L180" s="86"/>
      <c r="M180" s="86"/>
      <c r="N180" s="86"/>
    </row>
    <row r="181" spans="1:14" ht="15.75">
      <c r="A181" s="30" t="s">
        <v>57</v>
      </c>
      <c r="B181" s="167">
        <f>SUM(B178:B180)</f>
        <v>187032</v>
      </c>
      <c r="C181" s="167">
        <f>SUM(C178:C180)</f>
        <v>661136</v>
      </c>
      <c r="D181" s="167">
        <f>SUM(D178:D180)</f>
        <v>636075</v>
      </c>
      <c r="E181" s="167">
        <f>SUM(E178:E180)</f>
        <v>152975</v>
      </c>
      <c r="F181" s="167">
        <f>SUM(F178:F180)</f>
        <v>213543</v>
      </c>
      <c r="G181" s="91">
        <f>F181/D181</f>
        <v>0.33571984435797664</v>
      </c>
      <c r="H181" s="86"/>
      <c r="I181" s="86"/>
      <c r="J181" s="86"/>
      <c r="K181" s="86"/>
      <c r="L181" s="86"/>
      <c r="M181" s="86"/>
      <c r="N181" s="86"/>
    </row>
    <row r="182" spans="1:14" ht="15.75">
      <c r="A182" s="30"/>
      <c r="B182" s="31"/>
      <c r="C182" s="31"/>
      <c r="D182" s="167"/>
      <c r="E182" s="31"/>
      <c r="F182" s="31"/>
      <c r="G182" s="91"/>
      <c r="H182" s="86"/>
      <c r="I182" s="86"/>
      <c r="J182" s="86"/>
      <c r="K182" s="86"/>
      <c r="L182" s="86"/>
      <c r="M182" s="86"/>
      <c r="N182" s="86"/>
    </row>
    <row r="183" spans="1:14" ht="12.75">
      <c r="A183" s="13" t="s">
        <v>58</v>
      </c>
      <c r="B183" s="158">
        <f>SUM(B184:B189)</f>
        <v>-39759</v>
      </c>
      <c r="C183" s="158">
        <f>SUM(C184:C189)</f>
        <v>62563</v>
      </c>
      <c r="D183" s="158">
        <f>SUM(D184:D189)</f>
        <v>97389</v>
      </c>
      <c r="E183" s="158">
        <f>SUM(E184:E189)</f>
        <v>-38802</v>
      </c>
      <c r="F183" s="158">
        <f>SUM(F184:F189)</f>
        <v>-57530</v>
      </c>
      <c r="G183" s="91"/>
      <c r="H183" s="86"/>
      <c r="I183" s="86"/>
      <c r="J183" s="86"/>
      <c r="K183" s="86"/>
      <c r="L183" s="86"/>
      <c r="M183" s="86"/>
      <c r="N183" s="86"/>
    </row>
    <row r="184" spans="1:14" ht="12.75">
      <c r="A184" s="29" t="s">
        <v>198</v>
      </c>
      <c r="B184" s="17">
        <v>-49508</v>
      </c>
      <c r="C184" s="17">
        <v>18667</v>
      </c>
      <c r="D184" s="17">
        <v>47363</v>
      </c>
      <c r="E184" s="17">
        <v>-38387</v>
      </c>
      <c r="F184" s="17">
        <v>-56850</v>
      </c>
      <c r="G184" s="90"/>
      <c r="H184" s="150"/>
      <c r="I184" s="86"/>
      <c r="J184" s="86"/>
      <c r="K184" s="86"/>
      <c r="L184" s="86"/>
      <c r="M184" s="86"/>
      <c r="N184" s="86"/>
    </row>
    <row r="185" spans="1:14" ht="12.75">
      <c r="A185" s="29" t="s">
        <v>248</v>
      </c>
      <c r="B185" s="17">
        <v>-21</v>
      </c>
      <c r="C185" s="17">
        <v>50</v>
      </c>
      <c r="D185" s="17">
        <v>26</v>
      </c>
      <c r="E185" s="17">
        <v>-225</v>
      </c>
      <c r="F185" s="17">
        <v>-112</v>
      </c>
      <c r="G185" s="90"/>
      <c r="H185" s="150"/>
      <c r="I185" s="124"/>
      <c r="J185" s="86"/>
      <c r="K185" s="86"/>
      <c r="L185" s="86"/>
      <c r="M185" s="86"/>
      <c r="N185" s="86"/>
    </row>
    <row r="186" spans="1:14" ht="12.75">
      <c r="A186" s="29" t="s">
        <v>243</v>
      </c>
      <c r="B186" s="17">
        <v>3760</v>
      </c>
      <c r="C186" s="17">
        <v>16318</v>
      </c>
      <c r="D186" s="17"/>
      <c r="E186" s="17"/>
      <c r="F186" s="17"/>
      <c r="G186" s="90"/>
      <c r="H186" s="150"/>
      <c r="I186" s="124"/>
      <c r="J186" s="228"/>
      <c r="K186" s="86"/>
      <c r="L186" s="86"/>
      <c r="M186" s="86"/>
      <c r="N186" s="86"/>
    </row>
    <row r="187" spans="1:14" ht="12.75">
      <c r="A187" s="29" t="s">
        <v>350</v>
      </c>
      <c r="B187" s="17"/>
      <c r="C187" s="17"/>
      <c r="D187" s="17">
        <v>50000</v>
      </c>
      <c r="E187" s="17"/>
      <c r="F187" s="17"/>
      <c r="G187" s="90"/>
      <c r="H187" s="150"/>
      <c r="I187" s="124"/>
      <c r="J187" s="86"/>
      <c r="K187" s="86"/>
      <c r="L187" s="86"/>
      <c r="M187" s="86"/>
      <c r="N187" s="86"/>
    </row>
    <row r="188" spans="1:14" ht="12.75">
      <c r="A188" s="29" t="s">
        <v>256</v>
      </c>
      <c r="B188" s="17"/>
      <c r="C188" s="17">
        <v>27707</v>
      </c>
      <c r="D188" s="17"/>
      <c r="E188" s="17"/>
      <c r="F188" s="17"/>
      <c r="G188" s="90"/>
      <c r="H188" s="150"/>
      <c r="I188" s="124"/>
      <c r="J188" s="86"/>
      <c r="K188" s="86"/>
      <c r="L188" s="86"/>
      <c r="M188" s="86"/>
      <c r="N188" s="86"/>
    </row>
    <row r="189" spans="1:14" ht="12.75">
      <c r="A189" s="22" t="s">
        <v>233</v>
      </c>
      <c r="B189" s="17">
        <v>6010</v>
      </c>
      <c r="C189" s="17">
        <v>-179</v>
      </c>
      <c r="D189" s="17"/>
      <c r="E189" s="17">
        <v>-190</v>
      </c>
      <c r="F189" s="17">
        <v>-568</v>
      </c>
      <c r="G189" s="90"/>
      <c r="H189" s="86"/>
      <c r="I189" s="86"/>
      <c r="J189" s="86"/>
      <c r="K189" s="86"/>
      <c r="L189" s="86"/>
      <c r="M189" s="86"/>
      <c r="N189" s="86"/>
    </row>
    <row r="190" spans="1:14" ht="18" customHeight="1">
      <c r="A190" s="32" t="s">
        <v>59</v>
      </c>
      <c r="B190" s="33">
        <f>SUM(B181:B183)</f>
        <v>147273</v>
      </c>
      <c r="C190" s="33">
        <f>SUM(C181:C183)</f>
        <v>723699</v>
      </c>
      <c r="D190" s="168">
        <f>SUM(D181:D183)</f>
        <v>733464</v>
      </c>
      <c r="E190" s="33">
        <f>SUM(E181:E183)</f>
        <v>114173</v>
      </c>
      <c r="F190" s="33">
        <f>SUM(F181:F183)</f>
        <v>156013</v>
      </c>
      <c r="G190" s="91">
        <f>F190/D190</f>
        <v>0.21270709946227764</v>
      </c>
      <c r="H190" s="86"/>
      <c r="I190" s="86"/>
      <c r="J190" s="86"/>
      <c r="K190" s="86"/>
      <c r="L190" s="86"/>
      <c r="M190" s="86"/>
      <c r="N190" s="86"/>
    </row>
    <row r="191" spans="1:14" ht="12.75">
      <c r="A191" s="2"/>
      <c r="B191" s="2"/>
      <c r="C191" s="2"/>
      <c r="D191" s="169"/>
      <c r="E191" s="2"/>
      <c r="F191" s="2"/>
      <c r="G191" s="2"/>
      <c r="H191" s="86"/>
      <c r="I191" s="86"/>
      <c r="J191" s="86"/>
      <c r="K191" s="86"/>
      <c r="L191" s="86"/>
      <c r="M191" s="86"/>
      <c r="N191" s="86"/>
    </row>
    <row r="192" spans="1:14" ht="12.75">
      <c r="A192" s="2"/>
      <c r="B192" s="2"/>
      <c r="C192" s="2"/>
      <c r="D192" s="169"/>
      <c r="E192" s="2"/>
      <c r="F192" s="2"/>
      <c r="G192" s="2"/>
      <c r="H192" s="86"/>
      <c r="I192" s="86"/>
      <c r="J192" s="86"/>
      <c r="K192" s="86"/>
      <c r="L192" s="86"/>
      <c r="M192" s="86"/>
      <c r="N192" s="86"/>
    </row>
    <row r="193" spans="1:14" ht="12.75">
      <c r="A193" s="123"/>
      <c r="B193" s="2"/>
      <c r="C193" s="2"/>
      <c r="D193" s="169"/>
      <c r="E193" s="2"/>
      <c r="F193" s="2"/>
      <c r="G193" s="2"/>
      <c r="H193" s="86"/>
      <c r="I193" s="86"/>
      <c r="J193" s="86"/>
      <c r="K193" s="86"/>
      <c r="L193" s="86"/>
      <c r="M193" s="86"/>
      <c r="N193" s="86"/>
    </row>
    <row r="194" spans="1:14" ht="12.75">
      <c r="A194" s="123"/>
      <c r="B194" s="2"/>
      <c r="C194" s="2"/>
      <c r="D194" s="169"/>
      <c r="E194" s="2"/>
      <c r="F194" s="2"/>
      <c r="G194" s="2"/>
      <c r="H194" s="86"/>
      <c r="I194" s="86"/>
      <c r="J194" s="86"/>
      <c r="K194" s="86"/>
      <c r="L194" s="86"/>
      <c r="M194" s="86"/>
      <c r="N194" s="86"/>
    </row>
    <row r="195" spans="1:14" ht="12.75">
      <c r="A195" s="2"/>
      <c r="B195" s="2"/>
      <c r="C195" s="2"/>
      <c r="D195" s="169"/>
      <c r="E195" s="2"/>
      <c r="F195" s="2"/>
      <c r="G195" s="2"/>
      <c r="H195" s="86"/>
      <c r="I195" s="86"/>
      <c r="J195" s="86"/>
      <c r="K195" s="86"/>
      <c r="L195" s="86"/>
      <c r="M195" s="86"/>
      <c r="N195" s="86"/>
    </row>
    <row r="196" spans="1:14" ht="12.75">
      <c r="A196" s="2"/>
      <c r="B196" s="2"/>
      <c r="C196" s="2"/>
      <c r="D196" s="169"/>
      <c r="E196" s="2"/>
      <c r="F196" s="2"/>
      <c r="G196" s="2"/>
      <c r="H196" s="86"/>
      <c r="I196" s="86"/>
      <c r="J196" s="86"/>
      <c r="K196" s="86"/>
      <c r="L196" s="86"/>
      <c r="M196" s="86"/>
      <c r="N196" s="86"/>
    </row>
    <row r="197" spans="1:14" ht="12.75">
      <c r="A197" s="2"/>
      <c r="B197" s="2"/>
      <c r="C197" s="2"/>
      <c r="D197" s="169"/>
      <c r="E197" s="2"/>
      <c r="F197" s="2"/>
      <c r="G197" s="2"/>
      <c r="H197" s="86"/>
      <c r="I197" s="86"/>
      <c r="J197" s="86"/>
      <c r="K197" s="86"/>
      <c r="L197" s="86"/>
      <c r="M197" s="86"/>
      <c r="N197" s="86"/>
    </row>
    <row r="198" spans="1:14" ht="12.75">
      <c r="A198" s="2"/>
      <c r="B198" s="2"/>
      <c r="C198" s="2"/>
      <c r="D198" s="169"/>
      <c r="E198" s="2"/>
      <c r="F198" s="2"/>
      <c r="G198" s="2"/>
      <c r="H198" s="86"/>
      <c r="I198" s="86"/>
      <c r="J198" s="86"/>
      <c r="K198" s="86"/>
      <c r="L198" s="86"/>
      <c r="M198" s="86"/>
      <c r="N198" s="86"/>
    </row>
    <row r="199" spans="1:14" ht="12.75">
      <c r="A199" s="2"/>
      <c r="B199" s="2"/>
      <c r="C199" s="2"/>
      <c r="D199" s="169"/>
      <c r="E199" s="2"/>
      <c r="F199" s="2"/>
      <c r="G199" s="2"/>
      <c r="H199" s="86"/>
      <c r="I199" s="86"/>
      <c r="J199" s="86"/>
      <c r="K199" s="86"/>
      <c r="L199" s="86"/>
      <c r="M199" s="86"/>
      <c r="N199" s="86"/>
    </row>
    <row r="200" spans="1:14" ht="12.75">
      <c r="A200" s="2"/>
      <c r="B200" s="2"/>
      <c r="C200" s="2"/>
      <c r="D200" s="169"/>
      <c r="E200" s="2"/>
      <c r="F200" s="2"/>
      <c r="G200" s="2"/>
      <c r="H200" s="86"/>
      <c r="I200" s="86"/>
      <c r="J200" s="86"/>
      <c r="K200" s="86"/>
      <c r="L200" s="86"/>
      <c r="M200" s="86"/>
      <c r="N200" s="86"/>
    </row>
    <row r="201" spans="1:14" ht="12.75">
      <c r="A201" s="2"/>
      <c r="B201" s="2"/>
      <c r="C201" s="2"/>
      <c r="D201" s="169"/>
      <c r="E201" s="2"/>
      <c r="F201" s="2"/>
      <c r="G201" s="2"/>
      <c r="H201" s="86"/>
      <c r="I201" s="86"/>
      <c r="J201" s="86"/>
      <c r="K201" s="86"/>
      <c r="L201" s="86"/>
      <c r="M201" s="86"/>
      <c r="N201" s="86"/>
    </row>
    <row r="202" spans="1:14" ht="12.75">
      <c r="A202" s="2"/>
      <c r="B202" s="2"/>
      <c r="C202" s="2"/>
      <c r="D202" s="169"/>
      <c r="E202" s="2"/>
      <c r="F202" s="2"/>
      <c r="G202" s="2"/>
      <c r="H202" s="86"/>
      <c r="I202" s="86"/>
      <c r="J202" s="86"/>
      <c r="K202" s="86"/>
      <c r="L202" s="86"/>
      <c r="M202" s="86"/>
      <c r="N202" s="86"/>
    </row>
    <row r="203" spans="1:14" ht="12.75">
      <c r="A203" s="2"/>
      <c r="B203" s="2"/>
      <c r="C203" s="2"/>
      <c r="D203" s="169"/>
      <c r="E203" s="2"/>
      <c r="F203" s="2"/>
      <c r="G203" s="2"/>
      <c r="H203" s="86"/>
      <c r="I203" s="86"/>
      <c r="J203" s="86"/>
      <c r="K203" s="86"/>
      <c r="L203" s="86"/>
      <c r="M203" s="86"/>
      <c r="N203" s="86"/>
    </row>
    <row r="204" spans="8:14" ht="12.75">
      <c r="H204" s="86"/>
      <c r="I204" s="86"/>
      <c r="J204" s="86"/>
      <c r="K204" s="86"/>
      <c r="L204" s="86"/>
      <c r="M204" s="86"/>
      <c r="N204" s="86"/>
    </row>
    <row r="205" spans="8:14" ht="12.75">
      <c r="H205" s="86"/>
      <c r="I205" s="86"/>
      <c r="J205" s="86"/>
      <c r="K205" s="86"/>
      <c r="L205" s="86"/>
      <c r="M205" s="86"/>
      <c r="N205" s="86"/>
    </row>
    <row r="206" spans="8:14" ht="12.75">
      <c r="H206" s="86"/>
      <c r="I206" s="86"/>
      <c r="J206" s="86"/>
      <c r="K206" s="86"/>
      <c r="L206" s="86"/>
      <c r="M206" s="86"/>
      <c r="N206" s="86"/>
    </row>
    <row r="207" spans="8:14" ht="12.75">
      <c r="H207" s="86"/>
      <c r="I207" s="86"/>
      <c r="J207" s="86"/>
      <c r="K207" s="86"/>
      <c r="L207" s="86"/>
      <c r="M207" s="86"/>
      <c r="N207" s="86"/>
    </row>
    <row r="208" spans="8:14" ht="12.75">
      <c r="H208" s="86"/>
      <c r="I208" s="86"/>
      <c r="J208" s="86"/>
      <c r="K208" s="86"/>
      <c r="L208" s="86"/>
      <c r="M208" s="86"/>
      <c r="N208" s="86"/>
    </row>
    <row r="209" spans="8:14" ht="12.75">
      <c r="H209" s="86"/>
      <c r="I209" s="86"/>
      <c r="J209" s="86"/>
      <c r="K209" s="86"/>
      <c r="L209" s="86"/>
      <c r="M209" s="86"/>
      <c r="N209" s="86"/>
    </row>
    <row r="210" spans="8:14" ht="12.75">
      <c r="H210" s="86"/>
      <c r="I210" s="86"/>
      <c r="J210" s="86"/>
      <c r="K210" s="86"/>
      <c r="L210" s="86"/>
      <c r="M210" s="86"/>
      <c r="N210" s="86"/>
    </row>
    <row r="211" spans="8:14" ht="12.75">
      <c r="H211" s="86"/>
      <c r="I211" s="86"/>
      <c r="J211" s="86"/>
      <c r="K211" s="86"/>
      <c r="L211" s="86"/>
      <c r="M211" s="86"/>
      <c r="N211" s="86"/>
    </row>
    <row r="212" spans="8:14" ht="12.75">
      <c r="H212" s="86"/>
      <c r="I212" s="86"/>
      <c r="J212" s="86"/>
      <c r="K212" s="86"/>
      <c r="L212" s="86"/>
      <c r="M212" s="86"/>
      <c r="N212" s="86"/>
    </row>
    <row r="213" spans="8:14" ht="12.75">
      <c r="H213" s="86"/>
      <c r="I213" s="86"/>
      <c r="J213" s="86"/>
      <c r="K213" s="86"/>
      <c r="L213" s="86"/>
      <c r="M213" s="86"/>
      <c r="N213" s="86"/>
    </row>
    <row r="214" spans="8:14" ht="12.75">
      <c r="H214" s="86"/>
      <c r="I214" s="86"/>
      <c r="J214" s="86"/>
      <c r="K214" s="86"/>
      <c r="L214" s="86"/>
      <c r="M214" s="86"/>
      <c r="N214" s="86"/>
    </row>
    <row r="215" spans="8:14" ht="12.75">
      <c r="H215" s="86"/>
      <c r="I215" s="86"/>
      <c r="J215" s="86"/>
      <c r="K215" s="86"/>
      <c r="L215" s="86"/>
      <c r="M215" s="86"/>
      <c r="N215" s="86"/>
    </row>
    <row r="227" ht="12.75">
      <c r="B227">
        <v>4</v>
      </c>
    </row>
  </sheetData>
  <sheetProtection/>
  <printOptions/>
  <pageMargins left="0.3937007874015748" right="0" top="0.98425196850393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57"/>
  <sheetViews>
    <sheetView zoomScale="125" zoomScaleNormal="125" zoomScalePageLayoutView="0" workbookViewId="0" topLeftCell="A82">
      <selection activeCell="K108" sqref="K108"/>
    </sheetView>
  </sheetViews>
  <sheetFormatPr defaultColWidth="9.140625" defaultRowHeight="12.75"/>
  <cols>
    <col min="1" max="1" width="38.00390625" style="0" customWidth="1"/>
    <col min="2" max="3" width="10.00390625" style="0" customWidth="1"/>
    <col min="4" max="4" width="9.421875" style="170" bestFit="1" customWidth="1"/>
    <col min="5" max="6" width="10.00390625" style="0" customWidth="1"/>
    <col min="7" max="7" width="8.421875" style="0" bestFit="1" customWidth="1"/>
  </cols>
  <sheetData>
    <row r="1" spans="1:7" ht="12.75">
      <c r="A1" s="34" t="s">
        <v>1</v>
      </c>
      <c r="B1" s="152" t="s">
        <v>163</v>
      </c>
      <c r="C1" s="152" t="s">
        <v>163</v>
      </c>
      <c r="D1" s="152" t="s">
        <v>357</v>
      </c>
      <c r="E1" s="152" t="s">
        <v>163</v>
      </c>
      <c r="F1" s="152" t="s">
        <v>163</v>
      </c>
      <c r="G1" s="153" t="s">
        <v>164</v>
      </c>
    </row>
    <row r="2" spans="1:7" ht="12.75">
      <c r="A2" s="35"/>
      <c r="B2" s="138" t="s">
        <v>367</v>
      </c>
      <c r="C2" s="138" t="s">
        <v>325</v>
      </c>
      <c r="D2" s="191" t="s">
        <v>327</v>
      </c>
      <c r="E2" s="138" t="s">
        <v>353</v>
      </c>
      <c r="F2" s="138" t="s">
        <v>359</v>
      </c>
      <c r="G2" s="139" t="s">
        <v>165</v>
      </c>
    </row>
    <row r="3" spans="1:7" ht="12.75">
      <c r="A3" s="36" t="s">
        <v>60</v>
      </c>
      <c r="B3" s="38"/>
      <c r="C3" s="38"/>
      <c r="D3" s="118"/>
      <c r="E3" s="38"/>
      <c r="F3" s="38"/>
      <c r="G3" s="37"/>
    </row>
    <row r="4" spans="1:7" ht="12.75">
      <c r="A4" s="36" t="s">
        <v>61</v>
      </c>
      <c r="B4" s="38"/>
      <c r="C4" s="38"/>
      <c r="D4" s="118"/>
      <c r="E4" s="38"/>
      <c r="F4" s="38"/>
      <c r="G4" s="37"/>
    </row>
    <row r="5" spans="1:7" ht="12.75">
      <c r="A5" s="36" t="s">
        <v>16</v>
      </c>
      <c r="B5" s="39">
        <f>SUM(B6:B11)</f>
        <v>1774</v>
      </c>
      <c r="C5" s="39">
        <f>SUM(C6:C11)</f>
        <v>6572</v>
      </c>
      <c r="D5" s="171">
        <f>SUM(D6:D11)</f>
        <v>9136</v>
      </c>
      <c r="E5" s="39">
        <f>SUM(E6:E11)</f>
        <v>1516</v>
      </c>
      <c r="F5" s="39">
        <f>SUM(F6:F11)</f>
        <v>1977</v>
      </c>
      <c r="G5" s="96">
        <f aca="true" t="shared" si="0" ref="G5:G52">F5/D5</f>
        <v>0.21639667250437827</v>
      </c>
    </row>
    <row r="6" spans="1:7" ht="12.75">
      <c r="A6" s="37" t="s">
        <v>62</v>
      </c>
      <c r="B6" s="38">
        <v>1409</v>
      </c>
      <c r="C6" s="38">
        <v>4788</v>
      </c>
      <c r="D6" s="118">
        <v>7434</v>
      </c>
      <c r="E6" s="38">
        <v>1264</v>
      </c>
      <c r="F6" s="38">
        <v>1686</v>
      </c>
      <c r="G6" s="95">
        <f t="shared" si="0"/>
        <v>0.22679580306698952</v>
      </c>
    </row>
    <row r="7" spans="1:7" ht="12.75">
      <c r="A7" s="37" t="s">
        <v>63</v>
      </c>
      <c r="B7" s="38"/>
      <c r="C7" s="38">
        <v>11</v>
      </c>
      <c r="D7" s="118">
        <v>30</v>
      </c>
      <c r="E7" s="38"/>
      <c r="F7" s="38"/>
      <c r="G7" s="95">
        <f t="shared" si="0"/>
        <v>0</v>
      </c>
    </row>
    <row r="8" spans="1:7" ht="12.75">
      <c r="A8" s="89" t="s">
        <v>228</v>
      </c>
      <c r="B8" s="38">
        <v>297</v>
      </c>
      <c r="C8" s="38">
        <v>1172</v>
      </c>
      <c r="D8" s="118">
        <v>1072</v>
      </c>
      <c r="E8" s="38">
        <v>118</v>
      </c>
      <c r="F8" s="38">
        <v>152</v>
      </c>
      <c r="G8" s="95">
        <f t="shared" si="0"/>
        <v>0.1417910447761194</v>
      </c>
    </row>
    <row r="9" spans="1:7" ht="12.75">
      <c r="A9" s="41" t="s">
        <v>64</v>
      </c>
      <c r="B9" s="38">
        <v>54</v>
      </c>
      <c r="C9" s="38">
        <v>381</v>
      </c>
      <c r="D9" s="118">
        <v>410</v>
      </c>
      <c r="E9" s="38">
        <v>131</v>
      </c>
      <c r="F9" s="38">
        <v>136</v>
      </c>
      <c r="G9" s="95">
        <f t="shared" si="0"/>
        <v>0.33170731707317075</v>
      </c>
    </row>
    <row r="10" spans="1:7" ht="12.75">
      <c r="A10" s="37" t="s">
        <v>18</v>
      </c>
      <c r="B10" s="38"/>
      <c r="C10" s="38">
        <v>189</v>
      </c>
      <c r="D10" s="118">
        <v>190</v>
      </c>
      <c r="E10" s="38">
        <v>3</v>
      </c>
      <c r="F10" s="38">
        <v>3</v>
      </c>
      <c r="G10" s="95">
        <f t="shared" si="0"/>
        <v>0.015789473684210527</v>
      </c>
    </row>
    <row r="11" spans="1:7" ht="12.75">
      <c r="A11" s="89" t="s">
        <v>193</v>
      </c>
      <c r="B11" s="38">
        <v>14</v>
      </c>
      <c r="C11" s="38">
        <v>31</v>
      </c>
      <c r="D11" s="118"/>
      <c r="E11" s="38"/>
      <c r="F11" s="38"/>
      <c r="G11" s="95"/>
    </row>
    <row r="12" spans="1:7" ht="12.75">
      <c r="A12" s="36" t="s">
        <v>65</v>
      </c>
      <c r="B12" s="39">
        <f>SUM(B13:B16)</f>
        <v>50901</v>
      </c>
      <c r="C12" s="39">
        <f>SUM(C13:C16)</f>
        <v>149596</v>
      </c>
      <c r="D12" s="171">
        <f>SUM(D13:D16)</f>
        <v>184578</v>
      </c>
      <c r="E12" s="39">
        <f>SUM(E13:E16)</f>
        <v>50753</v>
      </c>
      <c r="F12" s="39">
        <f>SUM(F13:F16)</f>
        <v>61966</v>
      </c>
      <c r="G12" s="96">
        <f t="shared" si="0"/>
        <v>0.33571714938941805</v>
      </c>
    </row>
    <row r="13" spans="1:9" ht="12.75">
      <c r="A13" s="37" t="s">
        <v>137</v>
      </c>
      <c r="B13" s="38">
        <v>37</v>
      </c>
      <c r="C13" s="38">
        <v>237</v>
      </c>
      <c r="D13" s="118">
        <v>379</v>
      </c>
      <c r="E13" s="38">
        <v>60</v>
      </c>
      <c r="F13" s="38">
        <v>84</v>
      </c>
      <c r="G13" s="95">
        <f t="shared" si="0"/>
        <v>0.22163588390501318</v>
      </c>
      <c r="H13" s="137"/>
      <c r="I13" s="86"/>
    </row>
    <row r="14" spans="1:9" ht="12.75">
      <c r="A14" s="37" t="s">
        <v>138</v>
      </c>
      <c r="B14" s="38">
        <v>14798</v>
      </c>
      <c r="C14" s="38">
        <v>37860</v>
      </c>
      <c r="D14" s="118">
        <v>45417</v>
      </c>
      <c r="E14" s="38">
        <v>9657</v>
      </c>
      <c r="F14" s="38">
        <v>13237</v>
      </c>
      <c r="G14" s="95">
        <f t="shared" si="0"/>
        <v>0.2914547416165753</v>
      </c>
      <c r="H14" s="137"/>
      <c r="I14" s="86"/>
    </row>
    <row r="15" spans="1:9" ht="12.75">
      <c r="A15" s="37" t="s">
        <v>139</v>
      </c>
      <c r="B15" s="38">
        <v>33288</v>
      </c>
      <c r="C15" s="38">
        <v>101755</v>
      </c>
      <c r="D15" s="118">
        <v>124963</v>
      </c>
      <c r="E15" s="38">
        <v>38399</v>
      </c>
      <c r="F15" s="38">
        <v>45298</v>
      </c>
      <c r="G15" s="95">
        <f t="shared" si="0"/>
        <v>0.3624912974240375</v>
      </c>
      <c r="H15" s="137"/>
      <c r="I15" s="86"/>
    </row>
    <row r="16" spans="1:9" ht="12.75">
      <c r="A16" s="37" t="s">
        <v>140</v>
      </c>
      <c r="B16" s="38">
        <v>2778</v>
      </c>
      <c r="C16" s="38">
        <v>9744</v>
      </c>
      <c r="D16" s="118">
        <v>13819</v>
      </c>
      <c r="E16" s="38">
        <v>2637</v>
      </c>
      <c r="F16" s="38">
        <v>3347</v>
      </c>
      <c r="G16" s="95">
        <f t="shared" si="0"/>
        <v>0.24220276431000795</v>
      </c>
      <c r="H16" s="137"/>
      <c r="I16" s="86"/>
    </row>
    <row r="17" spans="1:9" ht="12.75">
      <c r="A17" s="36" t="s">
        <v>67</v>
      </c>
      <c r="B17" s="39">
        <f>SUM(B26:B38,B18)</f>
        <v>12888</v>
      </c>
      <c r="C17" s="39">
        <f>SUM(C26:C38,C18)</f>
        <v>57616</v>
      </c>
      <c r="D17" s="171">
        <f>SUM(D26:D38,D18)</f>
        <v>58309</v>
      </c>
      <c r="E17" s="39">
        <f>SUM(E26:E38,E18)</f>
        <v>10437</v>
      </c>
      <c r="F17" s="39">
        <f>SUM(F26:F38,F18)</f>
        <v>13866</v>
      </c>
      <c r="G17" s="96">
        <f t="shared" si="0"/>
        <v>0.23780205457133546</v>
      </c>
      <c r="I17" s="86"/>
    </row>
    <row r="18" spans="1:7" ht="12.75">
      <c r="A18" s="37" t="s">
        <v>141</v>
      </c>
      <c r="B18" s="40">
        <f>SUM(B19:B24)</f>
        <v>4826</v>
      </c>
      <c r="C18" s="40">
        <f>SUM(C19:C24)</f>
        <v>15302</v>
      </c>
      <c r="D18" s="118">
        <f>SUM(D19:D24)</f>
        <v>15587</v>
      </c>
      <c r="E18" s="40">
        <f>SUM(E19:E24)</f>
        <v>3534</v>
      </c>
      <c r="F18" s="40">
        <f>SUM(F19:F24)</f>
        <v>4801</v>
      </c>
      <c r="G18" s="95">
        <f t="shared" si="0"/>
        <v>0.3080130878296016</v>
      </c>
    </row>
    <row r="19" spans="1:7" ht="12.75">
      <c r="A19" s="89" t="s">
        <v>188</v>
      </c>
      <c r="B19" s="38">
        <v>3165</v>
      </c>
      <c r="C19" s="38">
        <v>9723</v>
      </c>
      <c r="D19" s="118">
        <v>9880</v>
      </c>
      <c r="E19" s="38">
        <v>2377</v>
      </c>
      <c r="F19" s="38">
        <v>3179</v>
      </c>
      <c r="G19" s="95">
        <f t="shared" si="0"/>
        <v>0.3217611336032389</v>
      </c>
    </row>
    <row r="20" spans="1:7" ht="12.75">
      <c r="A20" s="89" t="s">
        <v>187</v>
      </c>
      <c r="B20" s="38">
        <v>1076</v>
      </c>
      <c r="C20" s="38">
        <v>3602</v>
      </c>
      <c r="D20" s="118">
        <v>3603</v>
      </c>
      <c r="E20" s="38">
        <v>751</v>
      </c>
      <c r="F20" s="38">
        <v>1076</v>
      </c>
      <c r="G20" s="95">
        <f t="shared" si="0"/>
        <v>0.2986400222037191</v>
      </c>
    </row>
    <row r="21" spans="1:7" ht="12.75">
      <c r="A21" s="37" t="s">
        <v>168</v>
      </c>
      <c r="B21" s="38">
        <v>28</v>
      </c>
      <c r="C21" s="38">
        <v>111</v>
      </c>
      <c r="D21" s="118">
        <v>145</v>
      </c>
      <c r="E21" s="38">
        <v>4</v>
      </c>
      <c r="F21" s="38">
        <v>12</v>
      </c>
      <c r="G21" s="95">
        <f t="shared" si="0"/>
        <v>0.08275862068965517</v>
      </c>
    </row>
    <row r="22" spans="1:7" ht="12.75">
      <c r="A22" s="89" t="s">
        <v>225</v>
      </c>
      <c r="B22" s="38">
        <v>1</v>
      </c>
      <c r="C22" s="38">
        <v>223</v>
      </c>
      <c r="D22" s="118">
        <v>372</v>
      </c>
      <c r="E22" s="38">
        <v>5</v>
      </c>
      <c r="F22" s="38">
        <v>5</v>
      </c>
      <c r="G22" s="95">
        <f t="shared" si="0"/>
        <v>0.013440860215053764</v>
      </c>
    </row>
    <row r="23" spans="1:7" ht="12.75">
      <c r="A23" s="37" t="s">
        <v>68</v>
      </c>
      <c r="B23" s="38"/>
      <c r="C23" s="38">
        <v>15</v>
      </c>
      <c r="D23" s="118"/>
      <c r="E23" s="38"/>
      <c r="F23" s="38"/>
      <c r="G23" s="95"/>
    </row>
    <row r="24" spans="1:7" ht="12.75">
      <c r="A24" s="89" t="s">
        <v>186</v>
      </c>
      <c r="B24" s="38">
        <v>556</v>
      </c>
      <c r="C24" s="38">
        <v>1628</v>
      </c>
      <c r="D24" s="118">
        <v>1587</v>
      </c>
      <c r="E24" s="38">
        <v>397</v>
      </c>
      <c r="F24" s="38">
        <v>529</v>
      </c>
      <c r="G24" s="95">
        <f t="shared" si="0"/>
        <v>0.3333333333333333</v>
      </c>
    </row>
    <row r="25" spans="1:7" s="128" customFormat="1" ht="12.75">
      <c r="A25" s="125" t="s">
        <v>216</v>
      </c>
      <c r="B25" s="126">
        <v>1939</v>
      </c>
      <c r="C25" s="126">
        <v>5916</v>
      </c>
      <c r="D25" s="126">
        <v>6055</v>
      </c>
      <c r="E25" s="126">
        <v>1509</v>
      </c>
      <c r="F25" s="126">
        <v>2011</v>
      </c>
      <c r="G25" s="127">
        <f t="shared" si="0"/>
        <v>0.3321222130470685</v>
      </c>
    </row>
    <row r="26" spans="1:7" ht="12.75">
      <c r="A26" s="37" t="s">
        <v>144</v>
      </c>
      <c r="B26" s="38">
        <v>40</v>
      </c>
      <c r="C26" s="38">
        <v>190</v>
      </c>
      <c r="D26" s="118">
        <v>225</v>
      </c>
      <c r="E26" s="38">
        <v>29</v>
      </c>
      <c r="F26" s="38">
        <v>45</v>
      </c>
      <c r="G26" s="95">
        <f t="shared" si="0"/>
        <v>0.2</v>
      </c>
    </row>
    <row r="27" spans="1:7" ht="12.75">
      <c r="A27" s="37" t="s">
        <v>142</v>
      </c>
      <c r="B27" s="38">
        <v>2759</v>
      </c>
      <c r="C27" s="38">
        <v>17398</v>
      </c>
      <c r="D27" s="118">
        <v>16386</v>
      </c>
      <c r="E27" s="38">
        <v>1941</v>
      </c>
      <c r="F27" s="38">
        <v>2579</v>
      </c>
      <c r="G27" s="95">
        <f t="shared" si="0"/>
        <v>0.15739045526669107</v>
      </c>
    </row>
    <row r="28" spans="1:7" ht="12.75">
      <c r="A28" s="89" t="s">
        <v>176</v>
      </c>
      <c r="B28" s="38">
        <v>78</v>
      </c>
      <c r="C28" s="38">
        <v>2001</v>
      </c>
      <c r="D28" s="118">
        <v>2322</v>
      </c>
      <c r="E28" s="38">
        <v>823</v>
      </c>
      <c r="F28" s="38">
        <v>861</v>
      </c>
      <c r="G28" s="95">
        <f t="shared" si="0"/>
        <v>0.3708010335917313</v>
      </c>
    </row>
    <row r="29" spans="1:7" ht="12.75">
      <c r="A29" s="89" t="s">
        <v>175</v>
      </c>
      <c r="B29" s="38">
        <v>48</v>
      </c>
      <c r="C29" s="38">
        <v>167</v>
      </c>
      <c r="D29" s="118">
        <v>126</v>
      </c>
      <c r="E29" s="38">
        <v>13</v>
      </c>
      <c r="F29" s="38">
        <v>15</v>
      </c>
      <c r="G29" s="95">
        <f t="shared" si="0"/>
        <v>0.11904761904761904</v>
      </c>
    </row>
    <row r="30" spans="1:7" ht="12.75">
      <c r="A30" s="37" t="s">
        <v>25</v>
      </c>
      <c r="B30" s="38">
        <v>1511</v>
      </c>
      <c r="C30" s="38">
        <v>6316</v>
      </c>
      <c r="D30" s="118">
        <v>6350</v>
      </c>
      <c r="E30" s="38">
        <v>1271</v>
      </c>
      <c r="F30" s="38">
        <v>1615</v>
      </c>
      <c r="G30" s="95">
        <f t="shared" si="0"/>
        <v>0.2543307086614173</v>
      </c>
    </row>
    <row r="31" spans="1:7" ht="12.75">
      <c r="A31" s="112" t="s">
        <v>197</v>
      </c>
      <c r="B31" s="38">
        <v>524</v>
      </c>
      <c r="C31" s="38">
        <v>1796</v>
      </c>
      <c r="D31" s="118">
        <v>1920</v>
      </c>
      <c r="E31" s="38">
        <v>154</v>
      </c>
      <c r="F31" s="38">
        <v>279</v>
      </c>
      <c r="G31" s="95">
        <f t="shared" si="0"/>
        <v>0.1453125</v>
      </c>
    </row>
    <row r="32" spans="1:7" ht="12.75">
      <c r="A32" s="37" t="s">
        <v>119</v>
      </c>
      <c r="B32" s="38"/>
      <c r="C32" s="38"/>
      <c r="D32" s="118">
        <v>30</v>
      </c>
      <c r="E32" s="38">
        <v>6</v>
      </c>
      <c r="F32" s="38">
        <v>8</v>
      </c>
      <c r="G32" s="95">
        <f t="shared" si="0"/>
        <v>0.26666666666666666</v>
      </c>
    </row>
    <row r="33" spans="1:7" ht="12.75">
      <c r="A33" s="37" t="s">
        <v>24</v>
      </c>
      <c r="B33" s="38">
        <v>77</v>
      </c>
      <c r="C33" s="38">
        <v>530</v>
      </c>
      <c r="D33" s="118">
        <v>574</v>
      </c>
      <c r="E33" s="38">
        <v>84</v>
      </c>
      <c r="F33" s="38">
        <v>108</v>
      </c>
      <c r="G33" s="95">
        <f t="shared" si="0"/>
        <v>0.18815331010452963</v>
      </c>
    </row>
    <row r="34" spans="1:9" ht="12.75">
      <c r="A34" s="37" t="s">
        <v>160</v>
      </c>
      <c r="B34" s="38">
        <v>2375</v>
      </c>
      <c r="C34" s="38">
        <v>10322</v>
      </c>
      <c r="D34" s="118">
        <v>10519</v>
      </c>
      <c r="E34" s="38">
        <v>1623</v>
      </c>
      <c r="F34" s="38">
        <v>2416</v>
      </c>
      <c r="G34" s="95">
        <f t="shared" si="0"/>
        <v>0.229679627341002</v>
      </c>
      <c r="H34" s="137"/>
      <c r="I34" s="86"/>
    </row>
    <row r="35" spans="1:7" ht="12.75">
      <c r="A35" s="37" t="s">
        <v>69</v>
      </c>
      <c r="B35" s="38">
        <v>650</v>
      </c>
      <c r="C35" s="38">
        <v>2417</v>
      </c>
      <c r="D35" s="118">
        <v>2750</v>
      </c>
      <c r="E35" s="38">
        <v>724</v>
      </c>
      <c r="F35" s="38">
        <v>904</v>
      </c>
      <c r="G35" s="95">
        <f t="shared" si="0"/>
        <v>0.3287272727272727</v>
      </c>
    </row>
    <row r="36" spans="1:7" ht="12.75">
      <c r="A36" s="89" t="s">
        <v>267</v>
      </c>
      <c r="B36" s="38"/>
      <c r="C36" s="38">
        <v>1104</v>
      </c>
      <c r="D36" s="118"/>
      <c r="E36" s="38"/>
      <c r="F36" s="38"/>
      <c r="G36" s="95"/>
    </row>
    <row r="37" spans="1:7" ht="12.75">
      <c r="A37" s="89" t="s">
        <v>356</v>
      </c>
      <c r="B37" s="38"/>
      <c r="C37" s="38"/>
      <c r="D37" s="118">
        <v>1450</v>
      </c>
      <c r="E37" s="38">
        <v>235</v>
      </c>
      <c r="F37" s="38">
        <v>235</v>
      </c>
      <c r="G37" s="95">
        <f t="shared" si="0"/>
        <v>0.16206896551724137</v>
      </c>
    </row>
    <row r="38" spans="1:7" ht="12.75">
      <c r="A38" s="89" t="s">
        <v>203</v>
      </c>
      <c r="B38" s="38"/>
      <c r="C38" s="38">
        <v>73</v>
      </c>
      <c r="D38" s="118">
        <v>70</v>
      </c>
      <c r="E38" s="38"/>
      <c r="F38" s="38"/>
      <c r="G38" s="95">
        <f t="shared" si="0"/>
        <v>0</v>
      </c>
    </row>
    <row r="39" spans="1:7" ht="12.75">
      <c r="A39" s="36" t="s">
        <v>26</v>
      </c>
      <c r="B39" s="39">
        <f>SUM(B40,B44,B54,B59:B65)</f>
        <v>23405</v>
      </c>
      <c r="C39" s="39">
        <f>SUM(C40,C44,C54,C59:C65)</f>
        <v>93426</v>
      </c>
      <c r="D39" s="39">
        <f>SUM(D40,D44,D54,D59:D65)</f>
        <v>95872</v>
      </c>
      <c r="E39" s="39">
        <f>SUM(E40,E44,E54,E59:E65)</f>
        <v>15467</v>
      </c>
      <c r="F39" s="39">
        <f>SUM(F40,F44,F54,F59:F65)</f>
        <v>24447</v>
      </c>
      <c r="G39" s="96">
        <f t="shared" si="0"/>
        <v>0.2549962449933244</v>
      </c>
    </row>
    <row r="40" spans="1:7" ht="12.75">
      <c r="A40" s="37" t="s">
        <v>70</v>
      </c>
      <c r="B40" s="40">
        <f>SUM(B41:B43)</f>
        <v>980</v>
      </c>
      <c r="C40" s="40">
        <f>SUM(C41:C43)</f>
        <v>3827</v>
      </c>
      <c r="D40" s="118">
        <f>SUM(D41:D43)</f>
        <v>4266</v>
      </c>
      <c r="E40" s="40">
        <f>SUM(E41:E43)</f>
        <v>852</v>
      </c>
      <c r="F40" s="40">
        <f>SUM(F41:F43)</f>
        <v>1149</v>
      </c>
      <c r="G40" s="95">
        <f t="shared" si="0"/>
        <v>0.26933895921237694</v>
      </c>
    </row>
    <row r="41" spans="1:7" ht="12.75">
      <c r="A41" s="37" t="s">
        <v>71</v>
      </c>
      <c r="B41" s="38">
        <v>759</v>
      </c>
      <c r="C41" s="38">
        <v>2875</v>
      </c>
      <c r="D41" s="118">
        <v>3209</v>
      </c>
      <c r="E41" s="38">
        <v>663</v>
      </c>
      <c r="F41" s="38">
        <v>884</v>
      </c>
      <c r="G41" s="95">
        <f t="shared" si="0"/>
        <v>0.27547522592708007</v>
      </c>
    </row>
    <row r="42" spans="1:7" ht="12.75">
      <c r="A42" s="37" t="s">
        <v>132</v>
      </c>
      <c r="B42" s="38">
        <v>178</v>
      </c>
      <c r="C42" s="38">
        <v>753</v>
      </c>
      <c r="D42" s="118">
        <v>843</v>
      </c>
      <c r="E42" s="38">
        <v>136</v>
      </c>
      <c r="F42" s="38">
        <v>199</v>
      </c>
      <c r="G42" s="95">
        <f t="shared" si="0"/>
        <v>0.23606168446026096</v>
      </c>
    </row>
    <row r="43" spans="1:7" ht="12.75">
      <c r="A43" s="37" t="s">
        <v>72</v>
      </c>
      <c r="B43" s="38">
        <v>43</v>
      </c>
      <c r="C43" s="38">
        <v>199</v>
      </c>
      <c r="D43" s="118">
        <v>214</v>
      </c>
      <c r="E43" s="38">
        <v>53</v>
      </c>
      <c r="F43" s="38">
        <v>66</v>
      </c>
      <c r="G43" s="95">
        <f t="shared" si="0"/>
        <v>0.308411214953271</v>
      </c>
    </row>
    <row r="44" spans="1:7" ht="12.75">
      <c r="A44" s="37" t="s">
        <v>73</v>
      </c>
      <c r="B44" s="40">
        <f>SUM(B45:B52,B53)</f>
        <v>21058</v>
      </c>
      <c r="C44" s="40">
        <f>SUM(C45:C52,C53)</f>
        <v>84827</v>
      </c>
      <c r="D44" s="118">
        <f>SUM(D45:D52,D53)</f>
        <v>86446</v>
      </c>
      <c r="E44" s="40">
        <f>SUM(E45:E52,E53)</f>
        <v>13682</v>
      </c>
      <c r="F44" s="40">
        <f>SUM(F45:F52,F53)</f>
        <v>22030</v>
      </c>
      <c r="G44" s="95">
        <f t="shared" si="0"/>
        <v>0.25484117252388777</v>
      </c>
    </row>
    <row r="45" spans="1:9" ht="12.75">
      <c r="A45" s="37" t="s">
        <v>71</v>
      </c>
      <c r="B45" s="38">
        <v>8976</v>
      </c>
      <c r="C45" s="38">
        <v>38826</v>
      </c>
      <c r="D45" s="118">
        <v>40611</v>
      </c>
      <c r="E45" s="38">
        <v>5615</v>
      </c>
      <c r="F45" s="38">
        <v>9189</v>
      </c>
      <c r="G45" s="95">
        <f t="shared" si="0"/>
        <v>0.22626874492132673</v>
      </c>
      <c r="H45" s="137"/>
      <c r="I45" s="86"/>
    </row>
    <row r="46" spans="1:7" ht="12.75">
      <c r="A46" s="37" t="s">
        <v>74</v>
      </c>
      <c r="B46" s="38">
        <v>1090</v>
      </c>
      <c r="C46" s="38">
        <v>4702</v>
      </c>
      <c r="D46" s="118">
        <v>4958</v>
      </c>
      <c r="E46" s="38">
        <v>694</v>
      </c>
      <c r="F46" s="38">
        <v>1200</v>
      </c>
      <c r="G46" s="95">
        <f t="shared" si="0"/>
        <v>0.24203307785397338</v>
      </c>
    </row>
    <row r="47" spans="1:7" ht="12.75">
      <c r="A47" s="37" t="s">
        <v>132</v>
      </c>
      <c r="B47" s="38">
        <v>3105</v>
      </c>
      <c r="C47" s="38">
        <v>13599</v>
      </c>
      <c r="D47" s="118">
        <v>14328</v>
      </c>
      <c r="E47" s="38">
        <v>1944</v>
      </c>
      <c r="F47" s="38">
        <v>3191</v>
      </c>
      <c r="G47" s="95">
        <f t="shared" si="0"/>
        <v>0.2227107761027359</v>
      </c>
    </row>
    <row r="48" spans="1:7" ht="12.75">
      <c r="A48" s="37" t="s">
        <v>150</v>
      </c>
      <c r="B48" s="38">
        <v>567</v>
      </c>
      <c r="C48" s="38">
        <v>2440</v>
      </c>
      <c r="D48" s="118">
        <v>2619</v>
      </c>
      <c r="E48" s="38">
        <v>341</v>
      </c>
      <c r="F48" s="38">
        <v>611</v>
      </c>
      <c r="G48" s="95">
        <f t="shared" si="0"/>
        <v>0.23329515082092403</v>
      </c>
    </row>
    <row r="49" spans="1:7" ht="12.75">
      <c r="A49" s="37" t="s">
        <v>118</v>
      </c>
      <c r="B49" s="38">
        <v>144</v>
      </c>
      <c r="C49" s="38">
        <v>685</v>
      </c>
      <c r="D49" s="118">
        <v>870</v>
      </c>
      <c r="E49" s="38">
        <v>93</v>
      </c>
      <c r="F49" s="38">
        <v>173</v>
      </c>
      <c r="G49" s="95">
        <f t="shared" si="0"/>
        <v>0.19885057471264367</v>
      </c>
    </row>
    <row r="50" spans="1:7" ht="12.75">
      <c r="A50" s="37" t="s">
        <v>75</v>
      </c>
      <c r="B50" s="38">
        <v>662</v>
      </c>
      <c r="C50" s="38">
        <v>2958</v>
      </c>
      <c r="D50" s="118">
        <v>3051</v>
      </c>
      <c r="E50" s="38">
        <v>360</v>
      </c>
      <c r="F50" s="38">
        <v>687</v>
      </c>
      <c r="G50" s="95">
        <f t="shared" si="0"/>
        <v>0.22517207472959685</v>
      </c>
    </row>
    <row r="51" spans="1:7" ht="12.75">
      <c r="A51" s="37" t="s">
        <v>66</v>
      </c>
      <c r="B51" s="38">
        <v>6507</v>
      </c>
      <c r="C51" s="38">
        <v>19829</v>
      </c>
      <c r="D51" s="118">
        <v>19599</v>
      </c>
      <c r="E51" s="38">
        <v>4635</v>
      </c>
      <c r="F51" s="38">
        <v>6972</v>
      </c>
      <c r="G51" s="95">
        <f t="shared" si="0"/>
        <v>0.3557324353283331</v>
      </c>
    </row>
    <row r="52" spans="1:7" ht="12.75">
      <c r="A52" s="43" t="s">
        <v>76</v>
      </c>
      <c r="B52" s="38">
        <v>7</v>
      </c>
      <c r="C52" s="38">
        <v>382</v>
      </c>
      <c r="D52" s="118">
        <v>410</v>
      </c>
      <c r="E52" s="38"/>
      <c r="F52" s="38">
        <v>7</v>
      </c>
      <c r="G52" s="95">
        <f t="shared" si="0"/>
        <v>0.01707317073170732</v>
      </c>
    </row>
    <row r="53" spans="1:7" ht="12.75">
      <c r="A53" s="43" t="s">
        <v>174</v>
      </c>
      <c r="B53" s="38"/>
      <c r="C53" s="38">
        <v>1406</v>
      </c>
      <c r="D53" s="118"/>
      <c r="E53" s="38"/>
      <c r="F53" s="38"/>
      <c r="G53" s="95"/>
    </row>
    <row r="54" spans="1:8" ht="12.75">
      <c r="A54" s="46" t="s">
        <v>77</v>
      </c>
      <c r="B54" s="142">
        <v>629</v>
      </c>
      <c r="C54" s="142">
        <v>2186</v>
      </c>
      <c r="D54" s="173">
        <v>2255</v>
      </c>
      <c r="E54" s="142">
        <v>507</v>
      </c>
      <c r="F54" s="142">
        <v>659</v>
      </c>
      <c r="G54" s="95">
        <f>F54/D54</f>
        <v>0.29223946784922394</v>
      </c>
      <c r="H54" s="86"/>
    </row>
    <row r="55" spans="1:8" ht="12.75">
      <c r="A55" s="233"/>
      <c r="B55" s="132"/>
      <c r="C55" s="132"/>
      <c r="D55" s="172"/>
      <c r="E55" s="132"/>
      <c r="F55" s="132"/>
      <c r="G55" s="141"/>
      <c r="H55" s="86"/>
    </row>
    <row r="56" spans="1:8" ht="12.75">
      <c r="A56" s="140"/>
      <c r="B56" s="132">
        <v>5</v>
      </c>
      <c r="C56" s="132"/>
      <c r="D56" s="172"/>
      <c r="E56" s="132"/>
      <c r="F56" s="132"/>
      <c r="G56" s="141"/>
      <c r="H56" s="86"/>
    </row>
    <row r="57" spans="1:7" ht="12.75">
      <c r="A57" s="44" t="s">
        <v>1</v>
      </c>
      <c r="B57" s="152" t="s">
        <v>163</v>
      </c>
      <c r="C57" s="152" t="s">
        <v>163</v>
      </c>
      <c r="D57" s="152" t="s">
        <v>357</v>
      </c>
      <c r="E57" s="152" t="s">
        <v>163</v>
      </c>
      <c r="F57" s="152" t="s">
        <v>163</v>
      </c>
      <c r="G57" s="153" t="s">
        <v>164</v>
      </c>
    </row>
    <row r="58" spans="1:7" ht="13.5" customHeight="1">
      <c r="A58" s="45"/>
      <c r="B58" s="138" t="s">
        <v>367</v>
      </c>
      <c r="C58" s="138" t="s">
        <v>325</v>
      </c>
      <c r="D58" s="191" t="s">
        <v>327</v>
      </c>
      <c r="E58" s="138" t="s">
        <v>353</v>
      </c>
      <c r="F58" s="138" t="s">
        <v>359</v>
      </c>
      <c r="G58" s="192" t="s">
        <v>165</v>
      </c>
    </row>
    <row r="59" spans="1:8" ht="12.75">
      <c r="A59" s="37" t="s">
        <v>78</v>
      </c>
      <c r="B59" s="143">
        <v>262</v>
      </c>
      <c r="C59" s="143">
        <v>870</v>
      </c>
      <c r="D59" s="118">
        <v>930</v>
      </c>
      <c r="E59" s="143">
        <v>183</v>
      </c>
      <c r="F59" s="143">
        <v>256</v>
      </c>
      <c r="G59" s="95">
        <f>F59/D59</f>
        <v>0.2752688172043011</v>
      </c>
      <c r="H59" s="86"/>
    </row>
    <row r="60" spans="1:8" ht="12.75">
      <c r="A60" s="37" t="s">
        <v>79</v>
      </c>
      <c r="B60" s="143">
        <v>100</v>
      </c>
      <c r="C60" s="143">
        <v>287</v>
      </c>
      <c r="D60" s="118">
        <v>300</v>
      </c>
      <c r="E60" s="143">
        <v>68</v>
      </c>
      <c r="F60" s="143">
        <v>76</v>
      </c>
      <c r="G60" s="95">
        <f>F60/D60</f>
        <v>0.25333333333333335</v>
      </c>
      <c r="H60" s="86"/>
    </row>
    <row r="61" spans="1:8" ht="12.75">
      <c r="A61" s="46" t="s">
        <v>80</v>
      </c>
      <c r="B61" s="142">
        <v>358</v>
      </c>
      <c r="C61" s="142">
        <v>1301</v>
      </c>
      <c r="D61" s="173">
        <v>1485</v>
      </c>
      <c r="E61" s="142">
        <v>166</v>
      </c>
      <c r="F61" s="142">
        <v>248</v>
      </c>
      <c r="G61" s="95">
        <f>F61/D61</f>
        <v>0.16700336700336701</v>
      </c>
      <c r="H61" s="86"/>
    </row>
    <row r="62" spans="1:8" ht="12.75">
      <c r="A62" s="37" t="s">
        <v>128</v>
      </c>
      <c r="B62" s="143"/>
      <c r="C62" s="143">
        <v>42</v>
      </c>
      <c r="D62" s="118">
        <v>55</v>
      </c>
      <c r="E62" s="143"/>
      <c r="F62" s="143"/>
      <c r="G62" s="95">
        <f>F62/D62</f>
        <v>0</v>
      </c>
      <c r="H62" s="86"/>
    </row>
    <row r="63" spans="1:8" ht="12.75">
      <c r="A63" s="89" t="s">
        <v>230</v>
      </c>
      <c r="B63" s="143">
        <v>8</v>
      </c>
      <c r="C63" s="143">
        <v>61</v>
      </c>
      <c r="D63" s="118">
        <v>110</v>
      </c>
      <c r="E63" s="143">
        <v>3</v>
      </c>
      <c r="F63" s="143">
        <v>22</v>
      </c>
      <c r="G63" s="95">
        <f aca="true" t="shared" si="1" ref="G63:G80">F63/D63</f>
        <v>0.2</v>
      </c>
      <c r="H63" s="86"/>
    </row>
    <row r="64" spans="1:8" ht="12.75">
      <c r="A64" s="89" t="s">
        <v>226</v>
      </c>
      <c r="B64" s="143"/>
      <c r="C64" s="143"/>
      <c r="D64" s="118"/>
      <c r="E64" s="143"/>
      <c r="F64" s="143"/>
      <c r="G64" s="95"/>
      <c r="H64" s="86"/>
    </row>
    <row r="65" spans="1:8" ht="12.75">
      <c r="A65" s="89" t="s">
        <v>177</v>
      </c>
      <c r="B65" s="143">
        <v>10</v>
      </c>
      <c r="C65" s="143">
        <v>25</v>
      </c>
      <c r="D65" s="118">
        <v>25</v>
      </c>
      <c r="E65" s="143">
        <v>6</v>
      </c>
      <c r="F65" s="143">
        <v>7</v>
      </c>
      <c r="G65" s="95">
        <f t="shared" si="1"/>
        <v>0.28</v>
      </c>
      <c r="H65" s="86"/>
    </row>
    <row r="66" spans="1:8" ht="12.75">
      <c r="A66" s="36" t="s">
        <v>30</v>
      </c>
      <c r="B66" s="144">
        <f>SUM(B67:B72)</f>
        <v>293</v>
      </c>
      <c r="C66" s="144">
        <f>SUM(C67:C72)</f>
        <v>944</v>
      </c>
      <c r="D66" s="171">
        <f>SUM(D67:D72)</f>
        <v>1406</v>
      </c>
      <c r="E66" s="144">
        <f>SUM(E67:E72)</f>
        <v>240</v>
      </c>
      <c r="F66" s="144">
        <f>SUM(F67:F72)</f>
        <v>347</v>
      </c>
      <c r="G66" s="96">
        <f t="shared" si="1"/>
        <v>0.24679943100995733</v>
      </c>
      <c r="H66" s="86"/>
    </row>
    <row r="67" spans="1:8" ht="12.75">
      <c r="A67" s="37" t="s">
        <v>81</v>
      </c>
      <c r="B67" s="143">
        <v>19</v>
      </c>
      <c r="C67" s="143">
        <v>13</v>
      </c>
      <c r="D67" s="118">
        <v>90</v>
      </c>
      <c r="E67" s="143">
        <v>15</v>
      </c>
      <c r="F67" s="143">
        <v>29</v>
      </c>
      <c r="G67" s="95">
        <f t="shared" si="1"/>
        <v>0.32222222222222224</v>
      </c>
      <c r="H67" s="86"/>
    </row>
    <row r="68" spans="1:8" ht="12.75">
      <c r="A68" s="37" t="s">
        <v>82</v>
      </c>
      <c r="B68" s="143">
        <v>74</v>
      </c>
      <c r="C68" s="143">
        <v>260</v>
      </c>
      <c r="D68" s="118">
        <v>275</v>
      </c>
      <c r="E68" s="143">
        <v>54</v>
      </c>
      <c r="F68" s="143">
        <v>70</v>
      </c>
      <c r="G68" s="95">
        <f t="shared" si="1"/>
        <v>0.2545454545454545</v>
      </c>
      <c r="H68" s="86"/>
    </row>
    <row r="69" spans="1:8" ht="12.75">
      <c r="A69" s="42" t="s">
        <v>205</v>
      </c>
      <c r="B69" s="143">
        <v>16</v>
      </c>
      <c r="C69" s="143">
        <v>55</v>
      </c>
      <c r="D69" s="118">
        <v>200</v>
      </c>
      <c r="E69" s="143"/>
      <c r="F69" s="143"/>
      <c r="G69" s="95">
        <f t="shared" si="1"/>
        <v>0</v>
      </c>
      <c r="H69" s="86"/>
    </row>
    <row r="70" spans="1:8" ht="12.75">
      <c r="A70" s="42" t="s">
        <v>326</v>
      </c>
      <c r="B70" s="218">
        <v>179</v>
      </c>
      <c r="C70" s="218">
        <v>590</v>
      </c>
      <c r="D70" s="118">
        <v>600</v>
      </c>
      <c r="E70" s="218">
        <v>157</v>
      </c>
      <c r="F70" s="218">
        <v>228</v>
      </c>
      <c r="G70" s="95">
        <f t="shared" si="1"/>
        <v>0.38</v>
      </c>
      <c r="H70" s="86"/>
    </row>
    <row r="71" spans="1:8" ht="12.75">
      <c r="A71" s="42" t="s">
        <v>255</v>
      </c>
      <c r="B71" s="143"/>
      <c r="C71" s="143">
        <v>13</v>
      </c>
      <c r="D71" s="118">
        <v>201</v>
      </c>
      <c r="E71" s="143"/>
      <c r="F71" s="143"/>
      <c r="G71" s="95">
        <f t="shared" si="1"/>
        <v>0</v>
      </c>
      <c r="H71" s="86"/>
    </row>
    <row r="72" spans="1:8" ht="12.75">
      <c r="A72" s="37" t="s">
        <v>83</v>
      </c>
      <c r="B72" s="143">
        <v>5</v>
      </c>
      <c r="C72" s="143">
        <v>13</v>
      </c>
      <c r="D72" s="118">
        <v>40</v>
      </c>
      <c r="E72" s="143">
        <v>14</v>
      </c>
      <c r="F72" s="143">
        <v>20</v>
      </c>
      <c r="G72" s="95">
        <f t="shared" si="1"/>
        <v>0.5</v>
      </c>
      <c r="H72" s="86"/>
    </row>
    <row r="73" spans="1:8" ht="12.75">
      <c r="A73" s="36" t="s">
        <v>84</v>
      </c>
      <c r="B73" s="144">
        <f>SUM(B74:B80)</f>
        <v>876</v>
      </c>
      <c r="C73" s="144">
        <f>SUM(C74:C80)</f>
        <v>11382</v>
      </c>
      <c r="D73" s="171">
        <f>SUM(D74:D80)</f>
        <v>8847</v>
      </c>
      <c r="E73" s="144">
        <f>SUM(E74:E80)</f>
        <v>448</v>
      </c>
      <c r="F73" s="144">
        <f>SUM(F74:F80)</f>
        <v>788</v>
      </c>
      <c r="G73" s="96">
        <f t="shared" si="1"/>
        <v>0.08906974115519385</v>
      </c>
      <c r="H73" s="86"/>
    </row>
    <row r="74" spans="1:8" ht="12.75">
      <c r="A74" s="37" t="s">
        <v>32</v>
      </c>
      <c r="B74" s="143"/>
      <c r="C74" s="143">
        <v>568</v>
      </c>
      <c r="D74" s="118">
        <v>260</v>
      </c>
      <c r="E74" s="143"/>
      <c r="F74" s="143"/>
      <c r="G74" s="95">
        <f t="shared" si="1"/>
        <v>0</v>
      </c>
      <c r="H74" s="86"/>
    </row>
    <row r="75" spans="1:8" ht="12.75">
      <c r="A75" s="37" t="s">
        <v>85</v>
      </c>
      <c r="B75" s="143">
        <v>329</v>
      </c>
      <c r="C75" s="143">
        <v>7716</v>
      </c>
      <c r="D75" s="118">
        <v>5125</v>
      </c>
      <c r="E75" s="143">
        <v>150</v>
      </c>
      <c r="F75" s="143">
        <v>150</v>
      </c>
      <c r="G75" s="95">
        <f t="shared" si="1"/>
        <v>0.02926829268292683</v>
      </c>
      <c r="H75" s="86"/>
    </row>
    <row r="76" spans="1:8" ht="12.75">
      <c r="A76" s="37" t="s">
        <v>86</v>
      </c>
      <c r="B76" s="143">
        <v>319</v>
      </c>
      <c r="C76" s="143">
        <v>1240</v>
      </c>
      <c r="D76" s="118">
        <v>1370</v>
      </c>
      <c r="E76" s="143">
        <v>242</v>
      </c>
      <c r="F76" s="143">
        <v>372</v>
      </c>
      <c r="G76" s="95">
        <f t="shared" si="1"/>
        <v>0.27153284671532846</v>
      </c>
      <c r="H76" s="86"/>
    </row>
    <row r="77" spans="1:7" ht="12.75">
      <c r="A77" s="89" t="s">
        <v>295</v>
      </c>
      <c r="B77" s="143">
        <v>103</v>
      </c>
      <c r="C77" s="143">
        <v>495</v>
      </c>
      <c r="D77" s="118">
        <v>400</v>
      </c>
      <c r="E77" s="143">
        <v>22</v>
      </c>
      <c r="F77" s="143">
        <v>52</v>
      </c>
      <c r="G77" s="95">
        <f t="shared" si="1"/>
        <v>0.13</v>
      </c>
    </row>
    <row r="78" spans="1:7" ht="12.75">
      <c r="A78" s="37" t="s">
        <v>169</v>
      </c>
      <c r="B78" s="143">
        <v>44</v>
      </c>
      <c r="C78" s="143">
        <v>241</v>
      </c>
      <c r="D78" s="118">
        <v>750</v>
      </c>
      <c r="E78" s="143"/>
      <c r="F78" s="143">
        <v>162</v>
      </c>
      <c r="G78" s="95">
        <f t="shared" si="1"/>
        <v>0.216</v>
      </c>
    </row>
    <row r="79" spans="1:7" ht="12.75">
      <c r="A79" s="37" t="s">
        <v>145</v>
      </c>
      <c r="B79" s="143">
        <v>81</v>
      </c>
      <c r="C79" s="143">
        <v>697</v>
      </c>
      <c r="D79" s="118">
        <v>842</v>
      </c>
      <c r="E79" s="143">
        <v>34</v>
      </c>
      <c r="F79" s="143">
        <v>34</v>
      </c>
      <c r="G79" s="95">
        <f t="shared" si="1"/>
        <v>0.040380047505938245</v>
      </c>
    </row>
    <row r="80" spans="1:7" ht="12.75">
      <c r="A80" s="37" t="s">
        <v>87</v>
      </c>
      <c r="B80" s="143"/>
      <c r="C80" s="143">
        <v>425</v>
      </c>
      <c r="D80" s="118">
        <v>100</v>
      </c>
      <c r="E80" s="143"/>
      <c r="F80" s="143">
        <v>18</v>
      </c>
      <c r="G80" s="95">
        <f t="shared" si="1"/>
        <v>0.18</v>
      </c>
    </row>
    <row r="81" spans="1:7" ht="12.75">
      <c r="A81" s="36" t="s">
        <v>34</v>
      </c>
      <c r="B81" s="39">
        <f>SUM(B82:B86)</f>
        <v>5654</v>
      </c>
      <c r="C81" s="39">
        <f>SUM(C82:C86)</f>
        <v>24147</v>
      </c>
      <c r="D81" s="171">
        <f>SUM(D82:D86)</f>
        <v>28861</v>
      </c>
      <c r="E81" s="39">
        <f>SUM(E82:E86)</f>
        <v>3874</v>
      </c>
      <c r="F81" s="39">
        <f>SUM(F82:F86)</f>
        <v>6044</v>
      </c>
      <c r="G81" s="98">
        <f>F81/D81</f>
        <v>0.2094175530993382</v>
      </c>
    </row>
    <row r="82" spans="1:7" ht="12.75">
      <c r="A82" s="37" t="s">
        <v>88</v>
      </c>
      <c r="B82" s="38">
        <v>1028</v>
      </c>
      <c r="C82" s="38">
        <v>2542</v>
      </c>
      <c r="D82" s="118">
        <v>2840</v>
      </c>
      <c r="E82" s="38">
        <v>415</v>
      </c>
      <c r="F82" s="38">
        <v>655</v>
      </c>
      <c r="G82" s="97">
        <f aca="true" t="shared" si="2" ref="G82:G110">F82/D82</f>
        <v>0.2306338028169014</v>
      </c>
    </row>
    <row r="83" spans="1:7" ht="12.75">
      <c r="A83" s="37" t="s">
        <v>89</v>
      </c>
      <c r="B83" s="38">
        <v>3450</v>
      </c>
      <c r="C83" s="38">
        <v>15892</v>
      </c>
      <c r="D83" s="118">
        <v>17748</v>
      </c>
      <c r="E83" s="38">
        <v>2478</v>
      </c>
      <c r="F83" s="38">
        <v>3784</v>
      </c>
      <c r="G83" s="97">
        <f t="shared" si="2"/>
        <v>0.21320712192923147</v>
      </c>
    </row>
    <row r="84" spans="1:7" ht="12.75">
      <c r="A84" s="37" t="s">
        <v>133</v>
      </c>
      <c r="B84" s="38">
        <v>1176</v>
      </c>
      <c r="C84" s="38">
        <v>5450</v>
      </c>
      <c r="D84" s="118">
        <v>6116</v>
      </c>
      <c r="E84" s="38">
        <v>864</v>
      </c>
      <c r="F84" s="38">
        <v>1318</v>
      </c>
      <c r="G84" s="97">
        <f t="shared" si="2"/>
        <v>0.21550032701111838</v>
      </c>
    </row>
    <row r="85" spans="1:7" ht="12.75">
      <c r="A85" s="89" t="s">
        <v>318</v>
      </c>
      <c r="B85" s="38"/>
      <c r="C85" s="38">
        <v>263</v>
      </c>
      <c r="D85" s="118">
        <v>2021</v>
      </c>
      <c r="E85" s="38">
        <v>117</v>
      </c>
      <c r="F85" s="38">
        <v>275</v>
      </c>
      <c r="G85" s="97">
        <f t="shared" si="2"/>
        <v>0.13607125185551708</v>
      </c>
    </row>
    <row r="86" spans="1:7" ht="12.75">
      <c r="A86" s="89" t="s">
        <v>264</v>
      </c>
      <c r="B86" s="38"/>
      <c r="C86" s="38"/>
      <c r="D86" s="118">
        <v>136</v>
      </c>
      <c r="E86" s="38"/>
      <c r="F86" s="38">
        <v>12</v>
      </c>
      <c r="G86" s="97">
        <f t="shared" si="2"/>
        <v>0.08823529411764706</v>
      </c>
    </row>
    <row r="87" spans="1:7" ht="12.75">
      <c r="A87" s="36" t="s">
        <v>36</v>
      </c>
      <c r="B87" s="39">
        <f>SUM(B88:B91)</f>
        <v>875</v>
      </c>
      <c r="C87" s="39">
        <f>SUM(C88:C91)</f>
        <v>2595</v>
      </c>
      <c r="D87" s="171">
        <f>SUM(D88:D91)</f>
        <v>2910</v>
      </c>
      <c r="E87" s="39">
        <f>SUM(E88:E91)</f>
        <v>566</v>
      </c>
      <c r="F87" s="39">
        <f>SUM(F88:F91)</f>
        <v>1044</v>
      </c>
      <c r="G87" s="98">
        <f t="shared" si="2"/>
        <v>0.35876288659793815</v>
      </c>
    </row>
    <row r="88" spans="1:7" ht="12.75">
      <c r="A88" s="37" t="s">
        <v>90</v>
      </c>
      <c r="B88" s="38"/>
      <c r="C88" s="38">
        <v>44</v>
      </c>
      <c r="D88" s="118">
        <v>50</v>
      </c>
      <c r="E88" s="38"/>
      <c r="F88" s="38"/>
      <c r="G88" s="97">
        <f t="shared" si="2"/>
        <v>0</v>
      </c>
    </row>
    <row r="89" spans="1:7" ht="12.75">
      <c r="A89" s="42" t="s">
        <v>282</v>
      </c>
      <c r="B89" s="38">
        <v>803</v>
      </c>
      <c r="C89" s="38">
        <v>1862</v>
      </c>
      <c r="D89" s="118">
        <v>2100</v>
      </c>
      <c r="E89" s="38">
        <v>460</v>
      </c>
      <c r="F89" s="38">
        <v>920</v>
      </c>
      <c r="G89" s="97">
        <f t="shared" si="2"/>
        <v>0.4380952380952381</v>
      </c>
    </row>
    <row r="90" spans="1:7" ht="12.75">
      <c r="A90" s="42" t="s">
        <v>143</v>
      </c>
      <c r="B90" s="38">
        <v>48</v>
      </c>
      <c r="C90" s="38">
        <v>595</v>
      </c>
      <c r="D90" s="118">
        <v>630</v>
      </c>
      <c r="E90" s="38">
        <v>93</v>
      </c>
      <c r="F90" s="38">
        <v>110</v>
      </c>
      <c r="G90" s="97">
        <f t="shared" si="2"/>
        <v>0.1746031746031746</v>
      </c>
    </row>
    <row r="91" spans="1:7" ht="12.75">
      <c r="A91" s="89" t="s">
        <v>194</v>
      </c>
      <c r="B91" s="38">
        <v>24</v>
      </c>
      <c r="C91" s="38">
        <v>94</v>
      </c>
      <c r="D91" s="118">
        <v>130</v>
      </c>
      <c r="E91" s="38">
        <v>13</v>
      </c>
      <c r="F91" s="38">
        <v>14</v>
      </c>
      <c r="G91" s="97">
        <f t="shared" si="2"/>
        <v>0.1076923076923077</v>
      </c>
    </row>
    <row r="92" spans="1:7" ht="12.75">
      <c r="A92" s="36" t="s">
        <v>195</v>
      </c>
      <c r="B92" s="39">
        <f>SUM(B93:B101)</f>
        <v>1642</v>
      </c>
      <c r="C92" s="39">
        <f>SUM(C93:C101)</f>
        <v>14455</v>
      </c>
      <c r="D92" s="171">
        <f>SUM(D93:D101)</f>
        <v>18522</v>
      </c>
      <c r="E92" s="39">
        <f>SUM(E93:E101)</f>
        <v>446</v>
      </c>
      <c r="F92" s="39">
        <f>SUM(F93:F101)</f>
        <v>481</v>
      </c>
      <c r="G92" s="98">
        <f t="shared" si="2"/>
        <v>0.0259691178058525</v>
      </c>
    </row>
    <row r="93" spans="1:7" ht="12.75">
      <c r="A93" s="89" t="s">
        <v>213</v>
      </c>
      <c r="B93" s="38">
        <v>156</v>
      </c>
      <c r="C93" s="38">
        <v>376</v>
      </c>
      <c r="D93" s="118">
        <v>350</v>
      </c>
      <c r="E93" s="38">
        <v>47</v>
      </c>
      <c r="F93" s="38">
        <v>47</v>
      </c>
      <c r="G93" s="97">
        <f>F93/D93</f>
        <v>0.13428571428571429</v>
      </c>
    </row>
    <row r="94" spans="1:7" ht="12.75">
      <c r="A94" s="89" t="s">
        <v>290</v>
      </c>
      <c r="B94" s="38">
        <v>21</v>
      </c>
      <c r="C94" s="38">
        <v>1735</v>
      </c>
      <c r="D94" s="118">
        <v>2365</v>
      </c>
      <c r="E94" s="38">
        <v>8</v>
      </c>
      <c r="F94" s="38">
        <v>8</v>
      </c>
      <c r="G94" s="97">
        <f>F94/D94</f>
        <v>0.0033826638477801266</v>
      </c>
    </row>
    <row r="95" spans="1:7" ht="12.75">
      <c r="A95" s="89" t="s">
        <v>289</v>
      </c>
      <c r="B95" s="38"/>
      <c r="C95" s="38"/>
      <c r="D95" s="118">
        <v>900</v>
      </c>
      <c r="E95" s="38"/>
      <c r="F95" s="38"/>
      <c r="G95" s="97">
        <f>F95/D95</f>
        <v>0</v>
      </c>
    </row>
    <row r="96" spans="1:7" ht="12.75">
      <c r="A96" s="89" t="s">
        <v>288</v>
      </c>
      <c r="B96" s="38"/>
      <c r="C96" s="38">
        <v>78</v>
      </c>
      <c r="D96" s="118">
        <v>2022</v>
      </c>
      <c r="E96" s="38">
        <v>245</v>
      </c>
      <c r="F96" s="38">
        <v>245</v>
      </c>
      <c r="G96" s="97">
        <f>F96/D96</f>
        <v>0.1211671612265084</v>
      </c>
    </row>
    <row r="97" spans="1:7" ht="12.75">
      <c r="A97" s="89" t="s">
        <v>360</v>
      </c>
      <c r="B97" s="38"/>
      <c r="C97" s="38"/>
      <c r="D97" s="118">
        <v>800</v>
      </c>
      <c r="E97" s="38"/>
      <c r="F97" s="38"/>
      <c r="G97" s="97"/>
    </row>
    <row r="98" spans="1:7" ht="12.75">
      <c r="A98" s="89" t="s">
        <v>311</v>
      </c>
      <c r="B98" s="38"/>
      <c r="C98" s="38">
        <v>477</v>
      </c>
      <c r="D98" s="118"/>
      <c r="E98" s="38"/>
      <c r="F98" s="38"/>
      <c r="G98" s="97"/>
    </row>
    <row r="99" spans="1:7" ht="12.75">
      <c r="A99" s="89" t="s">
        <v>321</v>
      </c>
      <c r="B99" s="38"/>
      <c r="C99" s="38">
        <v>1953</v>
      </c>
      <c r="D99" s="118"/>
      <c r="E99" s="38"/>
      <c r="F99" s="38"/>
      <c r="G99" s="97"/>
    </row>
    <row r="100" spans="1:7" ht="12.75">
      <c r="A100" s="89" t="s">
        <v>330</v>
      </c>
      <c r="B100" s="38"/>
      <c r="C100" s="38"/>
      <c r="D100" s="118">
        <v>385</v>
      </c>
      <c r="E100" s="38"/>
      <c r="F100" s="38"/>
      <c r="G100" s="97">
        <f t="shared" si="2"/>
        <v>0</v>
      </c>
    </row>
    <row r="101" spans="1:7" ht="12.75">
      <c r="A101" s="37" t="s">
        <v>146</v>
      </c>
      <c r="B101" s="38">
        <v>1465</v>
      </c>
      <c r="C101" s="38">
        <v>9836</v>
      </c>
      <c r="D101" s="118">
        <v>11700</v>
      </c>
      <c r="E101" s="38">
        <v>146</v>
      </c>
      <c r="F101" s="38">
        <v>181</v>
      </c>
      <c r="G101" s="97">
        <f t="shared" si="2"/>
        <v>0.01547008547008547</v>
      </c>
    </row>
    <row r="102" spans="1:7" ht="12.75">
      <c r="A102" s="36" t="s">
        <v>38</v>
      </c>
      <c r="B102" s="39">
        <f>SUM(B103:B107)</f>
        <v>6645</v>
      </c>
      <c r="C102" s="39">
        <f>SUM(C103:C107)</f>
        <v>20422</v>
      </c>
      <c r="D102" s="171">
        <f>SUM(D103:D107)</f>
        <v>1750</v>
      </c>
      <c r="E102" s="39">
        <f>SUM(E103:E107)</f>
        <v>148</v>
      </c>
      <c r="F102" s="39">
        <f>SUM(F103:F107)</f>
        <v>-774</v>
      </c>
      <c r="G102" s="98">
        <f t="shared" si="2"/>
        <v>-0.4422857142857143</v>
      </c>
    </row>
    <row r="103" spans="1:7" ht="12.75">
      <c r="A103" s="89" t="s">
        <v>223</v>
      </c>
      <c r="B103" s="38">
        <v>362</v>
      </c>
      <c r="C103" s="38">
        <v>1086</v>
      </c>
      <c r="D103" s="118">
        <v>700</v>
      </c>
      <c r="E103" s="38">
        <v>257</v>
      </c>
      <c r="F103" s="38">
        <v>281</v>
      </c>
      <c r="G103" s="97">
        <f t="shared" si="2"/>
        <v>0.4014285714285714</v>
      </c>
    </row>
    <row r="104" spans="1:7" ht="12.75">
      <c r="A104" s="89" t="s">
        <v>247</v>
      </c>
      <c r="B104" s="38"/>
      <c r="C104" s="38">
        <v>20891</v>
      </c>
      <c r="D104" s="118"/>
      <c r="E104" s="38"/>
      <c r="F104" s="38"/>
      <c r="G104" s="97"/>
    </row>
    <row r="105" spans="1:7" ht="12.75">
      <c r="A105" s="89" t="s">
        <v>246</v>
      </c>
      <c r="B105" s="38">
        <v>6191</v>
      </c>
      <c r="C105" s="38">
        <v>-1620</v>
      </c>
      <c r="D105" s="118">
        <v>1000</v>
      </c>
      <c r="E105" s="38">
        <v>-170</v>
      </c>
      <c r="F105" s="38">
        <v>-1196</v>
      </c>
      <c r="G105" s="149">
        <f t="shared" si="2"/>
        <v>-1.196</v>
      </c>
    </row>
    <row r="106" spans="1:7" ht="12.75">
      <c r="A106" s="37" t="s">
        <v>91</v>
      </c>
      <c r="B106" s="38">
        <v>35</v>
      </c>
      <c r="C106" s="38">
        <v>8</v>
      </c>
      <c r="D106" s="118">
        <v>10</v>
      </c>
      <c r="E106" s="38">
        <v>21</v>
      </c>
      <c r="F106" s="38">
        <v>101</v>
      </c>
      <c r="G106" s="149">
        <f t="shared" si="2"/>
        <v>10.1</v>
      </c>
    </row>
    <row r="107" spans="1:7" ht="12.75">
      <c r="A107" s="37" t="s">
        <v>92</v>
      </c>
      <c r="B107" s="38">
        <v>57</v>
      </c>
      <c r="C107" s="38">
        <v>57</v>
      </c>
      <c r="D107" s="118">
        <v>40</v>
      </c>
      <c r="E107" s="38">
        <v>40</v>
      </c>
      <c r="F107" s="38">
        <v>40</v>
      </c>
      <c r="G107" s="149">
        <f t="shared" si="2"/>
        <v>1</v>
      </c>
    </row>
    <row r="108" spans="1:7" ht="12.75">
      <c r="A108" s="36" t="s">
        <v>214</v>
      </c>
      <c r="B108" s="39">
        <f>SUM(B109:B109)</f>
        <v>857</v>
      </c>
      <c r="C108" s="39">
        <f>SUM(C109:C109)</f>
        <v>2643</v>
      </c>
      <c r="D108" s="171">
        <f>SUM(D109)</f>
        <v>2763</v>
      </c>
      <c r="E108" s="39">
        <f>SUM(E109:E109)</f>
        <v>524</v>
      </c>
      <c r="F108" s="39">
        <f>SUM(F109:F109)</f>
        <v>771</v>
      </c>
      <c r="G108" s="98">
        <f t="shared" si="2"/>
        <v>0.27904451682953313</v>
      </c>
    </row>
    <row r="109" spans="1:7" s="88" customFormat="1" ht="12.75">
      <c r="A109" s="110" t="s">
        <v>93</v>
      </c>
      <c r="B109" s="111">
        <v>857</v>
      </c>
      <c r="C109" s="111">
        <v>2643</v>
      </c>
      <c r="D109" s="174">
        <v>2763</v>
      </c>
      <c r="E109" s="111">
        <v>524</v>
      </c>
      <c r="F109" s="111">
        <v>771</v>
      </c>
      <c r="G109" s="97">
        <f t="shared" si="2"/>
        <v>0.27904451682953313</v>
      </c>
    </row>
    <row r="110" spans="1:7" ht="12.75">
      <c r="A110" s="36" t="s">
        <v>94</v>
      </c>
      <c r="B110" s="39">
        <f>SUM(B108,B102,B92,B87,B81,B73,B66,B39,B17,B12,B5)</f>
        <v>105810</v>
      </c>
      <c r="C110" s="39">
        <f>SUM(C108,C102,C92,C87,C81,C73,C66,C39,C17,C12,C5)</f>
        <v>383798</v>
      </c>
      <c r="D110" s="171">
        <f>SUM(D108,D102,D92,D87,D81,D73,D66,D39,D17,D12,D5)</f>
        <v>412954</v>
      </c>
      <c r="E110" s="39">
        <f>SUM(E108,E102,E92,E87,E81,E73,E66,E39,E17,E12,E5)</f>
        <v>84419</v>
      </c>
      <c r="F110" s="39">
        <f>SUM(F108,F102,F92,F87,F81,F73,F66,F39,F17,F12,F5)</f>
        <v>110957</v>
      </c>
      <c r="G110" s="98">
        <f t="shared" si="2"/>
        <v>0.2686909437855064</v>
      </c>
    </row>
    <row r="111" ht="12.75">
      <c r="A111" s="86"/>
    </row>
    <row r="112" spans="1:2" ht="12.75">
      <c r="A112" s="86"/>
      <c r="B112">
        <v>6</v>
      </c>
    </row>
    <row r="113" ht="12.75">
      <c r="A113" s="86"/>
    </row>
    <row r="114" ht="12.75">
      <c r="A114" s="86"/>
    </row>
    <row r="115" ht="12.75">
      <c r="A115" s="86"/>
    </row>
    <row r="116" ht="12.75">
      <c r="A116" s="86"/>
    </row>
    <row r="117" ht="12.75">
      <c r="A117" s="86"/>
    </row>
    <row r="118" ht="12.75">
      <c r="A118" s="86"/>
    </row>
    <row r="119" ht="12.75">
      <c r="A119" s="86"/>
    </row>
    <row r="120" ht="12.75">
      <c r="A120" s="86"/>
    </row>
    <row r="121" ht="12.75">
      <c r="A121" s="86"/>
    </row>
    <row r="122" ht="12.75">
      <c r="A122" s="86"/>
    </row>
    <row r="123" ht="12.75">
      <c r="A123" s="86"/>
    </row>
    <row r="124" ht="12.75">
      <c r="A124" s="86"/>
    </row>
    <row r="125" ht="12.75">
      <c r="A125" s="86"/>
    </row>
    <row r="126" ht="12.75">
      <c r="A126" s="86"/>
    </row>
    <row r="127" ht="12.75">
      <c r="A127" s="86"/>
    </row>
    <row r="128" ht="12.75">
      <c r="A128" s="86"/>
    </row>
    <row r="129" ht="12.75">
      <c r="A129" s="86"/>
    </row>
    <row r="130" ht="12.75">
      <c r="A130" s="86"/>
    </row>
    <row r="131" ht="12.75">
      <c r="A131" s="86"/>
    </row>
    <row r="132" ht="12.75">
      <c r="A132" s="86"/>
    </row>
    <row r="133" ht="12.75">
      <c r="A133" s="86"/>
    </row>
    <row r="134" ht="12.75">
      <c r="A134" s="86"/>
    </row>
    <row r="135" ht="12.75">
      <c r="A135" s="86"/>
    </row>
    <row r="136" ht="12.75">
      <c r="A136" s="86"/>
    </row>
    <row r="137" ht="12.75">
      <c r="A137" s="86"/>
    </row>
    <row r="138" ht="12.75">
      <c r="A138" s="86"/>
    </row>
    <row r="139" ht="12.75">
      <c r="A139" s="86"/>
    </row>
    <row r="140" ht="12.75">
      <c r="A140" s="86"/>
    </row>
    <row r="141" ht="12.75">
      <c r="A141" s="86"/>
    </row>
    <row r="142" ht="12.75">
      <c r="A142" s="86"/>
    </row>
    <row r="143" ht="12.75">
      <c r="A143" s="86"/>
    </row>
    <row r="144" ht="12.75">
      <c r="A144" s="86"/>
    </row>
    <row r="145" ht="12.75">
      <c r="A145" s="86"/>
    </row>
    <row r="146" ht="12.75">
      <c r="A146" s="86"/>
    </row>
    <row r="147" ht="12.75">
      <c r="A147" s="86"/>
    </row>
    <row r="148" ht="12.75">
      <c r="A148" s="86"/>
    </row>
    <row r="149" ht="12.75">
      <c r="A149" s="86"/>
    </row>
    <row r="150" ht="12.75">
      <c r="A150" s="86"/>
    </row>
    <row r="151" ht="12.75">
      <c r="A151" s="86"/>
    </row>
    <row r="152" ht="12.75">
      <c r="A152" s="86"/>
    </row>
    <row r="153" ht="12.75">
      <c r="A153" s="86"/>
    </row>
    <row r="154" ht="12.75">
      <c r="A154" s="86"/>
    </row>
    <row r="155" ht="12.75">
      <c r="A155" s="86"/>
    </row>
    <row r="156" ht="12.75">
      <c r="A156" s="86"/>
    </row>
    <row r="157" ht="12.75">
      <c r="A157" s="86"/>
    </row>
  </sheetData>
  <sheetProtection/>
  <printOptions/>
  <pageMargins left="0.3937007874015748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04"/>
  <sheetViews>
    <sheetView zoomScale="125" zoomScaleNormal="125" zoomScalePageLayoutView="0" workbookViewId="0" topLeftCell="A1">
      <selection activeCell="H148" sqref="H148"/>
    </sheetView>
  </sheetViews>
  <sheetFormatPr defaultColWidth="9.140625" defaultRowHeight="12.75"/>
  <cols>
    <col min="1" max="1" width="39.140625" style="0" customWidth="1"/>
    <col min="2" max="2" width="10.140625" style="0" customWidth="1"/>
    <col min="3" max="3" width="10.421875" style="0" customWidth="1"/>
    <col min="4" max="4" width="9.421875" style="170" bestFit="1" customWidth="1"/>
    <col min="5" max="5" width="10.00390625" style="0" customWidth="1"/>
    <col min="6" max="6" width="11.140625" style="0" customWidth="1"/>
    <col min="7" max="7" width="8.7109375" style="0" customWidth="1"/>
    <col min="8" max="8" width="9.28125" style="0" bestFit="1" customWidth="1"/>
    <col min="10" max="10" width="13.00390625" style="0" bestFit="1" customWidth="1"/>
  </cols>
  <sheetData>
    <row r="1" spans="1:7" ht="12.75">
      <c r="A1" s="47" t="s">
        <v>1</v>
      </c>
      <c r="B1" s="152" t="s">
        <v>163</v>
      </c>
      <c r="C1" s="152" t="s">
        <v>163</v>
      </c>
      <c r="D1" s="152" t="s">
        <v>357</v>
      </c>
      <c r="E1" s="152" t="s">
        <v>163</v>
      </c>
      <c r="F1" s="152" t="s">
        <v>163</v>
      </c>
      <c r="G1" s="153" t="s">
        <v>164</v>
      </c>
    </row>
    <row r="2" spans="1:7" ht="12.75">
      <c r="A2" s="48"/>
      <c r="B2" s="138" t="s">
        <v>367</v>
      </c>
      <c r="C2" s="138" t="s">
        <v>325</v>
      </c>
      <c r="D2" s="191" t="s">
        <v>327</v>
      </c>
      <c r="E2" s="138" t="s">
        <v>353</v>
      </c>
      <c r="F2" s="138" t="s">
        <v>359</v>
      </c>
      <c r="G2" s="192" t="s">
        <v>165</v>
      </c>
    </row>
    <row r="3" spans="1:7" ht="12.75">
      <c r="A3" s="49" t="s">
        <v>124</v>
      </c>
      <c r="B3" s="51"/>
      <c r="C3" s="51"/>
      <c r="D3" s="136"/>
      <c r="E3" s="51"/>
      <c r="F3" s="51"/>
      <c r="G3" s="50"/>
    </row>
    <row r="4" spans="1:7" ht="12.75">
      <c r="A4" s="49" t="s">
        <v>125</v>
      </c>
      <c r="B4" s="52">
        <f>SUM(B5)</f>
        <v>989</v>
      </c>
      <c r="C4" s="52">
        <f>SUM(C5)</f>
        <v>3073</v>
      </c>
      <c r="D4" s="175">
        <f>SUM(D5)</f>
        <v>3560</v>
      </c>
      <c r="E4" s="52">
        <f>SUM(E5)</f>
        <v>860</v>
      </c>
      <c r="F4" s="52">
        <f>SUM(F5)</f>
        <v>1146</v>
      </c>
      <c r="G4" s="53">
        <f>F4/D4</f>
        <v>0.3219101123595506</v>
      </c>
    </row>
    <row r="5" spans="1:7" ht="12.75">
      <c r="A5" s="54" t="s">
        <v>126</v>
      </c>
      <c r="B5" s="55">
        <v>989</v>
      </c>
      <c r="C5" s="55">
        <v>3073</v>
      </c>
      <c r="D5" s="176">
        <v>3560</v>
      </c>
      <c r="E5" s="55">
        <v>860</v>
      </c>
      <c r="F5" s="55">
        <v>1146</v>
      </c>
      <c r="G5" s="99">
        <f>F5/D5</f>
        <v>0.3219101123595506</v>
      </c>
    </row>
    <row r="6" spans="1:7" ht="12.75">
      <c r="A6" s="49" t="s">
        <v>30</v>
      </c>
      <c r="B6" s="56">
        <f>SUM(B7:B9)</f>
        <v>5444</v>
      </c>
      <c r="C6" s="56">
        <f>SUM(C7:C9)</f>
        <v>25912</v>
      </c>
      <c r="D6" s="177">
        <f>SUM(D7:D9)</f>
        <v>31907</v>
      </c>
      <c r="E6" s="56">
        <f>SUM(E7:E9)</f>
        <v>7377</v>
      </c>
      <c r="F6" s="56">
        <f>SUM(F7:F9)</f>
        <v>9288</v>
      </c>
      <c r="G6" s="65">
        <f aca="true" t="shared" si="0" ref="G6:G52">F6/D6</f>
        <v>0.29109599774344186</v>
      </c>
    </row>
    <row r="7" spans="1:7" ht="12.75">
      <c r="A7" s="72" t="s">
        <v>207</v>
      </c>
      <c r="B7" s="51">
        <v>4000</v>
      </c>
      <c r="C7" s="51">
        <v>18000</v>
      </c>
      <c r="D7" s="136">
        <v>18000</v>
      </c>
      <c r="E7" s="51">
        <v>4500</v>
      </c>
      <c r="F7" s="51">
        <v>6000</v>
      </c>
      <c r="G7" s="99">
        <f t="shared" si="0"/>
        <v>0.3333333333333333</v>
      </c>
    </row>
    <row r="8" spans="1:7" ht="12.75">
      <c r="A8" s="57" t="s">
        <v>156</v>
      </c>
      <c r="B8" s="51">
        <v>1444</v>
      </c>
      <c r="C8" s="51">
        <v>4359</v>
      </c>
      <c r="D8" s="136">
        <v>5254</v>
      </c>
      <c r="E8" s="51">
        <v>2877</v>
      </c>
      <c r="F8" s="51">
        <v>3288</v>
      </c>
      <c r="G8" s="99">
        <f t="shared" si="0"/>
        <v>0.6258089074990484</v>
      </c>
    </row>
    <row r="9" spans="1:7" ht="12.75">
      <c r="A9" s="72" t="s">
        <v>227</v>
      </c>
      <c r="B9" s="51"/>
      <c r="C9" s="51">
        <v>3553</v>
      </c>
      <c r="D9" s="136">
        <v>8653</v>
      </c>
      <c r="E9" s="51"/>
      <c r="F9" s="51"/>
      <c r="G9" s="99"/>
    </row>
    <row r="10" spans="1:7" ht="12.75">
      <c r="A10" s="49" t="s">
        <v>84</v>
      </c>
      <c r="B10" s="56">
        <f>SUM(B11,B14,B27:B31)</f>
        <v>15332</v>
      </c>
      <c r="C10" s="56">
        <f>SUM(C11,C14,C27:C31)</f>
        <v>51653</v>
      </c>
      <c r="D10" s="177">
        <f>SUM(D11,D14,D27:D31)</f>
        <v>48768</v>
      </c>
      <c r="E10" s="56">
        <f>SUM(E11,E14,E27:E31)</f>
        <v>10706</v>
      </c>
      <c r="F10" s="56">
        <f>SUM(F11,F14,F27:F31)</f>
        <v>15576</v>
      </c>
      <c r="G10" s="65">
        <f t="shared" si="0"/>
        <v>0.31938976377952755</v>
      </c>
    </row>
    <row r="11" spans="1:7" ht="12.75">
      <c r="A11" s="57" t="s">
        <v>32</v>
      </c>
      <c r="B11" s="51">
        <f>SUM(B12:B13)</f>
        <v>607</v>
      </c>
      <c r="C11" s="51">
        <f>SUM(C12:C13)</f>
        <v>1199</v>
      </c>
      <c r="D11" s="136">
        <f>SUM(D12:D13)</f>
        <v>400</v>
      </c>
      <c r="E11" s="51">
        <f>SUM(E12:E13)</f>
        <v>88</v>
      </c>
      <c r="F11" s="51">
        <f>SUM(F12:F13)</f>
        <v>178</v>
      </c>
      <c r="G11" s="99">
        <f t="shared" si="0"/>
        <v>0.445</v>
      </c>
    </row>
    <row r="12" spans="1:7" ht="12.75">
      <c r="A12" s="57" t="s">
        <v>95</v>
      </c>
      <c r="B12" s="51">
        <v>431</v>
      </c>
      <c r="C12" s="51">
        <v>846</v>
      </c>
      <c r="D12" s="136"/>
      <c r="E12" s="51"/>
      <c r="F12" s="51"/>
      <c r="G12" s="99"/>
    </row>
    <row r="13" spans="1:7" ht="12.75">
      <c r="A13" s="57" t="s">
        <v>96</v>
      </c>
      <c r="B13" s="51">
        <v>176</v>
      </c>
      <c r="C13" s="51">
        <v>353</v>
      </c>
      <c r="D13" s="136">
        <v>400</v>
      </c>
      <c r="E13" s="51">
        <v>88</v>
      </c>
      <c r="F13" s="51">
        <v>178</v>
      </c>
      <c r="G13" s="99">
        <f t="shared" si="0"/>
        <v>0.445</v>
      </c>
    </row>
    <row r="14" spans="1:7" ht="12.75">
      <c r="A14" s="57" t="s">
        <v>33</v>
      </c>
      <c r="B14" s="51">
        <f>SUM(B15:B26)</f>
        <v>7148</v>
      </c>
      <c r="C14" s="51">
        <f>SUM(C15:C26)</f>
        <v>25493</v>
      </c>
      <c r="D14" s="136">
        <f>SUM(D15:D26)</f>
        <v>22874</v>
      </c>
      <c r="E14" s="51">
        <f>SUM(E15:E26)</f>
        <v>4836</v>
      </c>
      <c r="F14" s="51">
        <f>SUM(F15:F26)</f>
        <v>7688</v>
      </c>
      <c r="G14" s="99">
        <f t="shared" si="0"/>
        <v>0.33610212468304623</v>
      </c>
    </row>
    <row r="15" spans="1:7" ht="12.75">
      <c r="A15" s="57" t="s">
        <v>97</v>
      </c>
      <c r="B15" s="51">
        <v>1561</v>
      </c>
      <c r="C15" s="51">
        <v>5541</v>
      </c>
      <c r="D15" s="136">
        <v>5514</v>
      </c>
      <c r="E15" s="51">
        <v>1190</v>
      </c>
      <c r="F15" s="51">
        <v>1587</v>
      </c>
      <c r="G15" s="99">
        <f t="shared" si="0"/>
        <v>0.2878128400435256</v>
      </c>
    </row>
    <row r="16" spans="1:7" ht="12.75">
      <c r="A16" s="57" t="s">
        <v>173</v>
      </c>
      <c r="B16" s="51"/>
      <c r="C16" s="51"/>
      <c r="D16" s="136"/>
      <c r="E16" s="51"/>
      <c r="F16" s="51"/>
      <c r="G16" s="99"/>
    </row>
    <row r="17" spans="1:7" ht="12.75">
      <c r="A17" s="57" t="s">
        <v>98</v>
      </c>
      <c r="B17" s="51">
        <v>1549</v>
      </c>
      <c r="C17" s="51">
        <v>5278</v>
      </c>
      <c r="D17" s="136">
        <v>6154</v>
      </c>
      <c r="E17" s="51">
        <v>1272</v>
      </c>
      <c r="F17" s="51">
        <v>1697</v>
      </c>
      <c r="G17" s="99">
        <f t="shared" si="0"/>
        <v>0.27575560610984723</v>
      </c>
    </row>
    <row r="18" spans="1:7" ht="12.75">
      <c r="A18" s="72" t="s">
        <v>209</v>
      </c>
      <c r="B18" s="51"/>
      <c r="C18" s="51">
        <v>2244</v>
      </c>
      <c r="D18" s="136"/>
      <c r="E18" s="51"/>
      <c r="F18" s="51"/>
      <c r="G18" s="99"/>
    </row>
    <row r="19" spans="1:7" ht="12.75">
      <c r="A19" s="57" t="s">
        <v>99</v>
      </c>
      <c r="B19" s="51">
        <v>452</v>
      </c>
      <c r="C19" s="51">
        <v>1929</v>
      </c>
      <c r="D19" s="136">
        <v>1919</v>
      </c>
      <c r="E19" s="51">
        <v>339</v>
      </c>
      <c r="F19" s="51">
        <v>452</v>
      </c>
      <c r="G19" s="99">
        <f t="shared" si="0"/>
        <v>0.23553934340802501</v>
      </c>
    </row>
    <row r="20" spans="1:7" ht="12.75">
      <c r="A20" s="72" t="s">
        <v>180</v>
      </c>
      <c r="B20" s="51">
        <v>65</v>
      </c>
      <c r="C20" s="51">
        <v>65</v>
      </c>
      <c r="D20" s="136">
        <v>65</v>
      </c>
      <c r="E20" s="51"/>
      <c r="F20" s="51">
        <v>65</v>
      </c>
      <c r="G20" s="99"/>
    </row>
    <row r="21" spans="1:7" ht="12.75">
      <c r="A21" s="57" t="s">
        <v>100</v>
      </c>
      <c r="B21" s="51">
        <v>1179</v>
      </c>
      <c r="C21" s="51">
        <v>2782</v>
      </c>
      <c r="D21" s="136">
        <v>2613</v>
      </c>
      <c r="E21" s="51">
        <v>569</v>
      </c>
      <c r="F21" s="51">
        <v>1148</v>
      </c>
      <c r="G21" s="99">
        <f t="shared" si="0"/>
        <v>0.4393417527745886</v>
      </c>
    </row>
    <row r="22" spans="1:7" ht="12.75">
      <c r="A22" s="72" t="s">
        <v>206</v>
      </c>
      <c r="B22" s="51">
        <v>30</v>
      </c>
      <c r="C22" s="51">
        <v>81</v>
      </c>
      <c r="D22" s="136"/>
      <c r="E22" s="51"/>
      <c r="F22" s="51"/>
      <c r="G22" s="99"/>
    </row>
    <row r="23" spans="1:7" ht="12.75">
      <c r="A23" s="57" t="s">
        <v>101</v>
      </c>
      <c r="B23" s="51">
        <v>714</v>
      </c>
      <c r="C23" s="51">
        <v>2443</v>
      </c>
      <c r="D23" s="136">
        <v>2433</v>
      </c>
      <c r="E23" s="51">
        <v>533</v>
      </c>
      <c r="F23" s="51">
        <v>1111</v>
      </c>
      <c r="G23" s="99">
        <f t="shared" si="0"/>
        <v>0.4566378956021373</v>
      </c>
    </row>
    <row r="24" spans="1:7" ht="12.75">
      <c r="A24" s="72" t="s">
        <v>208</v>
      </c>
      <c r="B24" s="51"/>
      <c r="C24" s="51">
        <v>482</v>
      </c>
      <c r="D24" s="136"/>
      <c r="E24" s="51"/>
      <c r="F24" s="51"/>
      <c r="G24" s="99"/>
    </row>
    <row r="25" spans="1:7" ht="12.75">
      <c r="A25" s="57" t="s">
        <v>102</v>
      </c>
      <c r="B25" s="51">
        <v>1598</v>
      </c>
      <c r="C25" s="51">
        <v>4233</v>
      </c>
      <c r="D25" s="136">
        <v>4176</v>
      </c>
      <c r="E25" s="51">
        <v>933</v>
      </c>
      <c r="F25" s="51">
        <v>1628</v>
      </c>
      <c r="G25" s="99">
        <f t="shared" si="0"/>
        <v>0.38984674329501917</v>
      </c>
    </row>
    <row r="26" spans="1:7" ht="12.75">
      <c r="A26" s="72" t="s">
        <v>183</v>
      </c>
      <c r="B26" s="51"/>
      <c r="C26" s="51">
        <v>415</v>
      </c>
      <c r="D26" s="136"/>
      <c r="E26" s="51"/>
      <c r="F26" s="51"/>
      <c r="G26" s="99"/>
    </row>
    <row r="27" spans="1:7" ht="12.75">
      <c r="A27" s="57" t="s">
        <v>159</v>
      </c>
      <c r="B27" s="51">
        <v>3502</v>
      </c>
      <c r="C27" s="51">
        <v>12305</v>
      </c>
      <c r="D27" s="136">
        <v>12457</v>
      </c>
      <c r="E27" s="51">
        <v>2786</v>
      </c>
      <c r="F27" s="51">
        <v>3715</v>
      </c>
      <c r="G27" s="99">
        <f t="shared" si="0"/>
        <v>0.29822589708597574</v>
      </c>
    </row>
    <row r="28" spans="1:7" ht="12.75">
      <c r="A28" s="72" t="s">
        <v>220</v>
      </c>
      <c r="B28" s="51"/>
      <c r="C28" s="51">
        <v>89</v>
      </c>
      <c r="D28" s="136"/>
      <c r="E28" s="51"/>
      <c r="F28" s="51"/>
      <c r="G28" s="99"/>
    </row>
    <row r="29" spans="1:7" ht="12.75">
      <c r="A29" s="57" t="s">
        <v>130</v>
      </c>
      <c r="B29" s="51">
        <v>754</v>
      </c>
      <c r="C29" s="51">
        <v>2502</v>
      </c>
      <c r="D29" s="136">
        <v>3327</v>
      </c>
      <c r="E29" s="51">
        <v>569</v>
      </c>
      <c r="F29" s="51">
        <v>759</v>
      </c>
      <c r="G29" s="99">
        <f t="shared" si="0"/>
        <v>0.22813345356176737</v>
      </c>
    </row>
    <row r="30" spans="1:7" ht="12.75">
      <c r="A30" s="72" t="s">
        <v>219</v>
      </c>
      <c r="B30" s="51"/>
      <c r="C30" s="51">
        <v>100</v>
      </c>
      <c r="D30" s="136"/>
      <c r="E30" s="51"/>
      <c r="F30" s="51"/>
      <c r="G30" s="99"/>
    </row>
    <row r="31" spans="1:7" ht="12.75">
      <c r="A31" s="57" t="s">
        <v>149</v>
      </c>
      <c r="B31" s="51">
        <v>3321</v>
      </c>
      <c r="C31" s="51">
        <v>9965</v>
      </c>
      <c r="D31" s="136">
        <v>9710</v>
      </c>
      <c r="E31" s="51">
        <v>2427</v>
      </c>
      <c r="F31" s="51">
        <v>3236</v>
      </c>
      <c r="G31" s="99">
        <f t="shared" si="0"/>
        <v>0.33326467559217304</v>
      </c>
    </row>
    <row r="32" spans="1:7" ht="12.75">
      <c r="A32" s="49" t="s">
        <v>191</v>
      </c>
      <c r="B32" s="51"/>
      <c r="C32" s="51"/>
      <c r="D32" s="136"/>
      <c r="E32" s="51"/>
      <c r="F32" s="51"/>
      <c r="G32" s="99"/>
    </row>
    <row r="33" spans="1:7" ht="12.75">
      <c r="A33" s="49" t="s">
        <v>129</v>
      </c>
      <c r="B33" s="175">
        <f>SUM(B34)</f>
        <v>0</v>
      </c>
      <c r="C33" s="175">
        <f>SUM(C34)</f>
        <v>0</v>
      </c>
      <c r="D33" s="175">
        <f>SUM(D34)</f>
        <v>500</v>
      </c>
      <c r="E33" s="175">
        <f>SUM(E34)</f>
        <v>0</v>
      </c>
      <c r="F33" s="175">
        <f>SUM(F34)</f>
        <v>0</v>
      </c>
      <c r="G33" s="65">
        <f t="shared" si="0"/>
        <v>0</v>
      </c>
    </row>
    <row r="34" spans="1:7" s="88" customFormat="1" ht="12.75">
      <c r="A34" s="54" t="s">
        <v>257</v>
      </c>
      <c r="B34" s="55"/>
      <c r="C34" s="55"/>
      <c r="D34" s="176">
        <v>500</v>
      </c>
      <c r="E34" s="55"/>
      <c r="F34" s="55"/>
      <c r="G34" s="99">
        <f t="shared" si="0"/>
        <v>0</v>
      </c>
    </row>
    <row r="35" spans="1:7" ht="12.75">
      <c r="A35" s="49" t="s">
        <v>30</v>
      </c>
      <c r="B35" s="177">
        <f>SUM(B36:B40)</f>
        <v>848</v>
      </c>
      <c r="C35" s="177">
        <f>SUM(C36:C40)</f>
        <v>3338</v>
      </c>
      <c r="D35" s="177">
        <f>SUM(D36:D40)</f>
        <v>4065</v>
      </c>
      <c r="E35" s="177">
        <f>SUM(E36:E40)</f>
        <v>761</v>
      </c>
      <c r="F35" s="177">
        <f>SUM(F36:F40)</f>
        <v>761</v>
      </c>
      <c r="G35" s="65">
        <f t="shared" si="0"/>
        <v>0.18720787207872078</v>
      </c>
    </row>
    <row r="36" spans="1:7" s="88" customFormat="1" ht="12.75">
      <c r="A36" s="131" t="s">
        <v>217</v>
      </c>
      <c r="B36" s="87"/>
      <c r="C36" s="87">
        <v>2030</v>
      </c>
      <c r="D36" s="135"/>
      <c r="E36" s="87"/>
      <c r="F36" s="87"/>
      <c r="G36" s="99"/>
    </row>
    <row r="37" spans="1:7" s="88" customFormat="1" ht="12.75">
      <c r="A37" s="131" t="s">
        <v>332</v>
      </c>
      <c r="B37" s="87"/>
      <c r="C37" s="87"/>
      <c r="D37" s="135">
        <v>2640</v>
      </c>
      <c r="E37" s="87"/>
      <c r="F37" s="87"/>
      <c r="G37" s="99">
        <f t="shared" si="0"/>
        <v>0</v>
      </c>
    </row>
    <row r="38" spans="1:7" s="88" customFormat="1" ht="12.75">
      <c r="A38" s="129" t="s">
        <v>234</v>
      </c>
      <c r="B38" s="130"/>
      <c r="C38" s="130">
        <v>460</v>
      </c>
      <c r="D38" s="179"/>
      <c r="E38" s="130"/>
      <c r="F38" s="130"/>
      <c r="G38" s="99"/>
    </row>
    <row r="39" spans="1:7" s="88" customFormat="1" ht="12.75">
      <c r="A39" s="59" t="s">
        <v>331</v>
      </c>
      <c r="B39" s="130"/>
      <c r="C39" s="130"/>
      <c r="D39" s="179">
        <v>200</v>
      </c>
      <c r="E39" s="130"/>
      <c r="F39" s="130"/>
      <c r="G39" s="99">
        <f t="shared" si="0"/>
        <v>0</v>
      </c>
    </row>
    <row r="40" spans="1:7" s="88" customFormat="1" ht="12.75">
      <c r="A40" s="129" t="s">
        <v>283</v>
      </c>
      <c r="B40" s="130">
        <v>848</v>
      </c>
      <c r="C40" s="130">
        <v>848</v>
      </c>
      <c r="D40" s="179">
        <v>1225</v>
      </c>
      <c r="E40" s="130">
        <v>761</v>
      </c>
      <c r="F40" s="130">
        <v>761</v>
      </c>
      <c r="G40" s="99">
        <f t="shared" si="0"/>
        <v>0.6212244897959184</v>
      </c>
    </row>
    <row r="41" spans="1:7" ht="12.75">
      <c r="A41" s="49" t="s">
        <v>84</v>
      </c>
      <c r="B41" s="177">
        <f>SUM(B42:B52)</f>
        <v>2026</v>
      </c>
      <c r="C41" s="177">
        <f>SUM(C42:C52)</f>
        <v>8730</v>
      </c>
      <c r="D41" s="177">
        <f>SUM(D42:D52)</f>
        <v>9944</v>
      </c>
      <c r="E41" s="177">
        <f>SUM(E42:E52)</f>
        <v>1823</v>
      </c>
      <c r="F41" s="177">
        <f>SUM(F42:F52)</f>
        <v>5104</v>
      </c>
      <c r="G41" s="65">
        <f t="shared" si="0"/>
        <v>0.5132743362831859</v>
      </c>
    </row>
    <row r="42" spans="1:7" ht="12.75">
      <c r="A42" s="57" t="s">
        <v>131</v>
      </c>
      <c r="B42" s="51"/>
      <c r="C42" s="51">
        <v>3199</v>
      </c>
      <c r="D42" s="136">
        <v>3600</v>
      </c>
      <c r="E42" s="235"/>
      <c r="F42" s="235">
        <v>1671</v>
      </c>
      <c r="G42" s="99">
        <f t="shared" si="0"/>
        <v>0.46416666666666667</v>
      </c>
    </row>
    <row r="43" spans="1:7" ht="12.75">
      <c r="A43" s="72" t="s">
        <v>351</v>
      </c>
      <c r="B43" s="51"/>
      <c r="C43" s="51">
        <v>347</v>
      </c>
      <c r="D43" s="136">
        <v>500</v>
      </c>
      <c r="E43" s="51"/>
      <c r="F43" s="51">
        <v>20</v>
      </c>
      <c r="G43" s="99">
        <f t="shared" si="0"/>
        <v>0.04</v>
      </c>
    </row>
    <row r="44" spans="1:7" ht="12.75">
      <c r="A44" s="72" t="s">
        <v>334</v>
      </c>
      <c r="B44" s="51">
        <v>300</v>
      </c>
      <c r="C44" s="51">
        <v>600</v>
      </c>
      <c r="D44" s="136">
        <v>600</v>
      </c>
      <c r="E44" s="51">
        <v>161</v>
      </c>
      <c r="F44" s="51">
        <v>297</v>
      </c>
      <c r="G44" s="99">
        <f t="shared" si="0"/>
        <v>0.495</v>
      </c>
    </row>
    <row r="45" spans="1:7" ht="12.75">
      <c r="A45" s="72" t="s">
        <v>335</v>
      </c>
      <c r="B45" s="51">
        <v>250</v>
      </c>
      <c r="C45" s="51">
        <v>900</v>
      </c>
      <c r="D45" s="136">
        <v>900</v>
      </c>
      <c r="E45" s="51">
        <v>450</v>
      </c>
      <c r="F45" s="51">
        <v>450</v>
      </c>
      <c r="G45" s="100">
        <f t="shared" si="0"/>
        <v>0.5</v>
      </c>
    </row>
    <row r="46" spans="1:7" ht="12.75">
      <c r="A46" s="72" t="s">
        <v>333</v>
      </c>
      <c r="B46" s="51"/>
      <c r="C46" s="51"/>
      <c r="D46" s="136">
        <v>420</v>
      </c>
      <c r="E46" s="51">
        <v>88</v>
      </c>
      <c r="F46" s="51">
        <v>124</v>
      </c>
      <c r="G46" s="100">
        <f>F46/D46</f>
        <v>0.29523809523809524</v>
      </c>
    </row>
    <row r="47" spans="1:7" ht="12.75">
      <c r="A47" s="72" t="s">
        <v>361</v>
      </c>
      <c r="B47" s="51"/>
      <c r="C47" s="51"/>
      <c r="D47" s="136">
        <v>250</v>
      </c>
      <c r="E47" s="51"/>
      <c r="F47" s="51">
        <v>250</v>
      </c>
      <c r="G47" s="100">
        <f>F47/D47</f>
        <v>1</v>
      </c>
    </row>
    <row r="48" spans="1:7" ht="12.75">
      <c r="A48" s="72" t="s">
        <v>352</v>
      </c>
      <c r="B48" s="51">
        <v>1216</v>
      </c>
      <c r="C48" s="51">
        <v>1420</v>
      </c>
      <c r="D48" s="136">
        <v>1200</v>
      </c>
      <c r="E48" s="235">
        <v>1007</v>
      </c>
      <c r="F48" s="235">
        <v>1007</v>
      </c>
      <c r="G48" s="100">
        <f>F48/D48</f>
        <v>0.8391666666666666</v>
      </c>
    </row>
    <row r="49" spans="1:7" ht="12.75">
      <c r="A49" s="72" t="s">
        <v>211</v>
      </c>
      <c r="B49" s="51">
        <v>114</v>
      </c>
      <c r="C49" s="51">
        <v>400</v>
      </c>
      <c r="D49" s="136">
        <v>500</v>
      </c>
      <c r="E49" s="51">
        <v>100</v>
      </c>
      <c r="F49" s="51">
        <v>100</v>
      </c>
      <c r="G49" s="100">
        <f>F49/D49</f>
        <v>0.2</v>
      </c>
    </row>
    <row r="50" spans="1:7" ht="12.75">
      <c r="A50" s="57" t="s">
        <v>29</v>
      </c>
      <c r="B50" s="51">
        <v>130</v>
      </c>
      <c r="C50" s="51">
        <v>1198</v>
      </c>
      <c r="D50" s="136">
        <v>1200</v>
      </c>
      <c r="E50" s="51"/>
      <c r="F50" s="51">
        <v>782</v>
      </c>
      <c r="G50" s="99">
        <f t="shared" si="0"/>
        <v>0.6516666666666666</v>
      </c>
    </row>
    <row r="51" spans="1:7" ht="12.75">
      <c r="A51" s="63" t="s">
        <v>167</v>
      </c>
      <c r="B51" s="50"/>
      <c r="C51" s="50">
        <v>100</v>
      </c>
      <c r="D51" s="136">
        <v>100</v>
      </c>
      <c r="E51" s="50"/>
      <c r="F51" s="50"/>
      <c r="G51" s="99">
        <f t="shared" si="0"/>
        <v>0</v>
      </c>
    </row>
    <row r="52" spans="1:7" ht="12.75">
      <c r="A52" s="72" t="s">
        <v>190</v>
      </c>
      <c r="B52" s="51">
        <v>16</v>
      </c>
      <c r="C52" s="51">
        <v>566</v>
      </c>
      <c r="D52" s="136">
        <v>674</v>
      </c>
      <c r="E52" s="51">
        <v>17</v>
      </c>
      <c r="F52" s="51">
        <v>403</v>
      </c>
      <c r="G52" s="99">
        <f t="shared" si="0"/>
        <v>0.5979228486646885</v>
      </c>
    </row>
    <row r="53" spans="1:7" ht="12.75">
      <c r="A53" s="49" t="s">
        <v>103</v>
      </c>
      <c r="B53" s="56">
        <f>SUM(B41,B35,B33,B10,B6,B4)</f>
        <v>24639</v>
      </c>
      <c r="C53" s="56">
        <f>SUM(C41,C35,C33,C10,C6,C4)</f>
        <v>92706</v>
      </c>
      <c r="D53" s="56">
        <f>SUM(D41,D35,D33,D10,D6,D4)</f>
        <v>98744</v>
      </c>
      <c r="E53" s="56">
        <f>SUM(E41,E35,E33,E10,E6,E4)</f>
        <v>21527</v>
      </c>
      <c r="F53" s="56">
        <f>SUM(F41,F35,F33,F10,F6,F4)</f>
        <v>31875</v>
      </c>
      <c r="G53" s="65">
        <f>F53/D53</f>
        <v>0.3228044235599125</v>
      </c>
    </row>
    <row r="54" spans="1:7" ht="12.75">
      <c r="A54" s="49" t="s">
        <v>104</v>
      </c>
      <c r="B54" s="56">
        <f>'Výdaje 1'!B110+'Výdaje 2'!B53</f>
        <v>130449</v>
      </c>
      <c r="C54" s="56">
        <f>'Výdaje 1'!C110+'Výdaje 2'!C53</f>
        <v>476504</v>
      </c>
      <c r="D54" s="177">
        <f>'Výdaje 1'!D110+'Výdaje 2'!D53</f>
        <v>511698</v>
      </c>
      <c r="E54" s="56">
        <f>'Výdaje 1'!E110+'Výdaje 2'!E53</f>
        <v>105946</v>
      </c>
      <c r="F54" s="56">
        <f>'Výdaje 1'!F110+'Výdaje 2'!F53</f>
        <v>142832</v>
      </c>
      <c r="G54" s="65">
        <f>F54/D54</f>
        <v>0.27913339508850926</v>
      </c>
    </row>
    <row r="55" spans="1:7" ht="12.75">
      <c r="A55" s="107"/>
      <c r="B55" s="210"/>
      <c r="C55" s="210"/>
      <c r="D55" s="209"/>
      <c r="E55" s="210"/>
      <c r="F55" s="210"/>
      <c r="G55" s="211"/>
    </row>
    <row r="56" spans="1:7" ht="12.75">
      <c r="A56" s="107"/>
      <c r="B56" s="231">
        <v>7</v>
      </c>
      <c r="C56" s="210"/>
      <c r="D56" s="209"/>
      <c r="E56" s="210"/>
      <c r="F56" s="210"/>
      <c r="G56" s="211"/>
    </row>
    <row r="57" spans="1:7" ht="12.75">
      <c r="A57" s="47" t="s">
        <v>1</v>
      </c>
      <c r="B57" s="152" t="s">
        <v>163</v>
      </c>
      <c r="C57" s="152" t="s">
        <v>163</v>
      </c>
      <c r="D57" s="152" t="s">
        <v>357</v>
      </c>
      <c r="E57" s="152" t="s">
        <v>163</v>
      </c>
      <c r="F57" s="152" t="s">
        <v>163</v>
      </c>
      <c r="G57" s="153" t="s">
        <v>164</v>
      </c>
    </row>
    <row r="58" spans="1:7" ht="12.75">
      <c r="A58" s="62"/>
      <c r="B58" s="138" t="s">
        <v>367</v>
      </c>
      <c r="C58" s="138" t="s">
        <v>325</v>
      </c>
      <c r="D58" s="191" t="s">
        <v>327</v>
      </c>
      <c r="E58" s="138" t="s">
        <v>353</v>
      </c>
      <c r="F58" s="138" t="s">
        <v>359</v>
      </c>
      <c r="G58" s="192" t="s">
        <v>165</v>
      </c>
    </row>
    <row r="59" spans="1:7" ht="12.75">
      <c r="A59" s="49" t="s">
        <v>105</v>
      </c>
      <c r="B59" s="51"/>
      <c r="C59" s="51"/>
      <c r="D59" s="136"/>
      <c r="E59" s="51"/>
      <c r="F59" s="51"/>
      <c r="G59" s="99"/>
    </row>
    <row r="60" spans="1:7" ht="12.75">
      <c r="A60" s="49" t="s">
        <v>16</v>
      </c>
      <c r="B60" s="56">
        <f>SUM(B61:B63)</f>
        <v>720</v>
      </c>
      <c r="C60" s="56">
        <f>SUM(C61:C63)</f>
        <v>1035</v>
      </c>
      <c r="D60" s="177">
        <f>SUM(D61:D63)</f>
        <v>17176</v>
      </c>
      <c r="E60" s="56">
        <f>SUM(E61:E63)</f>
        <v>1</v>
      </c>
      <c r="F60" s="56">
        <f>SUM(F61:F63)</f>
        <v>90</v>
      </c>
      <c r="G60" s="65">
        <f aca="true" t="shared" si="1" ref="G60:G65">F60/D60</f>
        <v>0.005239869585468095</v>
      </c>
    </row>
    <row r="61" spans="1:7" s="88" customFormat="1" ht="12.75">
      <c r="A61" s="229" t="s">
        <v>336</v>
      </c>
      <c r="B61" s="87"/>
      <c r="C61" s="87"/>
      <c r="D61" s="135">
        <v>2090</v>
      </c>
      <c r="E61" s="87"/>
      <c r="F61" s="87">
        <v>81</v>
      </c>
      <c r="G61" s="99">
        <f t="shared" si="1"/>
        <v>0.038755980861244016</v>
      </c>
    </row>
    <row r="62" spans="1:7" ht="12.75">
      <c r="A62" s="57" t="s">
        <v>106</v>
      </c>
      <c r="B62" s="51">
        <v>720</v>
      </c>
      <c r="C62" s="51">
        <v>1035</v>
      </c>
      <c r="D62" s="136">
        <v>15040</v>
      </c>
      <c r="E62" s="51">
        <v>1</v>
      </c>
      <c r="F62" s="51">
        <v>9</v>
      </c>
      <c r="G62" s="99">
        <f t="shared" si="1"/>
        <v>0.0005984042553191489</v>
      </c>
    </row>
    <row r="63" spans="1:7" ht="12.75">
      <c r="A63" s="72" t="s">
        <v>258</v>
      </c>
      <c r="B63" s="51"/>
      <c r="C63" s="51"/>
      <c r="D63" s="136">
        <v>46</v>
      </c>
      <c r="E63" s="51"/>
      <c r="F63" s="51"/>
      <c r="G63" s="99"/>
    </row>
    <row r="64" spans="1:7" ht="12.75">
      <c r="A64" s="49" t="s">
        <v>65</v>
      </c>
      <c r="B64" s="58">
        <f>SUM(B65)</f>
        <v>1132</v>
      </c>
      <c r="C64" s="58">
        <f>SUM(C65)</f>
        <v>1411</v>
      </c>
      <c r="D64" s="178">
        <f>SUM(D65)</f>
        <v>3620</v>
      </c>
      <c r="E64" s="58">
        <f>SUM(E65)</f>
        <v>40</v>
      </c>
      <c r="F64" s="58">
        <f>SUM(F65)</f>
        <v>49</v>
      </c>
      <c r="G64" s="65">
        <f t="shared" si="1"/>
        <v>0.013535911602209945</v>
      </c>
    </row>
    <row r="65" spans="1:7" ht="12.75">
      <c r="A65" s="54" t="s">
        <v>178</v>
      </c>
      <c r="B65" s="66">
        <v>1132</v>
      </c>
      <c r="C65" s="66">
        <v>1411</v>
      </c>
      <c r="D65" s="145">
        <v>3620</v>
      </c>
      <c r="E65" s="66">
        <v>40</v>
      </c>
      <c r="F65" s="66">
        <v>49</v>
      </c>
      <c r="G65" s="99">
        <f t="shared" si="1"/>
        <v>0.013535911602209945</v>
      </c>
    </row>
    <row r="66" spans="1:7" s="103" customFormat="1" ht="12.75">
      <c r="A66" s="49" t="s">
        <v>273</v>
      </c>
      <c r="B66" s="213">
        <f>SUM(B67:B67)</f>
        <v>0</v>
      </c>
      <c r="C66" s="213">
        <f>SUM(C67:C67)</f>
        <v>241</v>
      </c>
      <c r="D66" s="213">
        <f>SUM(D67:D67)</f>
        <v>0</v>
      </c>
      <c r="E66" s="213">
        <f>SUM(E67:E67)</f>
        <v>0</v>
      </c>
      <c r="F66" s="213">
        <f>SUM(F67:F67)</f>
        <v>0</v>
      </c>
      <c r="G66" s="65"/>
    </row>
    <row r="67" spans="1:7" s="88" customFormat="1" ht="12.75">
      <c r="A67" s="54" t="s">
        <v>312</v>
      </c>
      <c r="B67" s="212"/>
      <c r="C67" s="212">
        <v>241</v>
      </c>
      <c r="D67" s="212"/>
      <c r="E67" s="212"/>
      <c r="F67" s="212"/>
      <c r="G67" s="99"/>
    </row>
    <row r="68" spans="1:7" ht="12.75">
      <c r="A68" s="49" t="s">
        <v>26</v>
      </c>
      <c r="B68" s="68">
        <f>SUM(B69:B73)</f>
        <v>306</v>
      </c>
      <c r="C68" s="68">
        <f>SUM(C69:C73)</f>
        <v>3255</v>
      </c>
      <c r="D68" s="180">
        <f>SUM(D69:D73)</f>
        <v>4420</v>
      </c>
      <c r="E68" s="68">
        <f>SUM(E69:E73)</f>
        <v>42</v>
      </c>
      <c r="F68" s="68">
        <f>SUM(F69:F73)</f>
        <v>42</v>
      </c>
      <c r="G68" s="65">
        <f aca="true" t="shared" si="2" ref="G68:G91">F68/D68</f>
        <v>0.009502262443438913</v>
      </c>
    </row>
    <row r="69" spans="1:7" ht="12.75">
      <c r="A69" s="72" t="s">
        <v>337</v>
      </c>
      <c r="B69" s="51"/>
      <c r="C69" s="51">
        <v>276</v>
      </c>
      <c r="D69" s="136">
        <v>665</v>
      </c>
      <c r="E69" s="51"/>
      <c r="F69" s="51"/>
      <c r="G69" s="99">
        <f t="shared" si="2"/>
        <v>0</v>
      </c>
    </row>
    <row r="70" spans="1:7" ht="12.75">
      <c r="A70" s="72" t="s">
        <v>263</v>
      </c>
      <c r="B70" s="51"/>
      <c r="C70" s="51">
        <v>209</v>
      </c>
      <c r="D70" s="136">
        <v>355</v>
      </c>
      <c r="E70" s="51">
        <v>42</v>
      </c>
      <c r="F70" s="51">
        <v>42</v>
      </c>
      <c r="G70" s="99">
        <f t="shared" si="2"/>
        <v>0.11830985915492957</v>
      </c>
    </row>
    <row r="71" spans="1:7" ht="12.75">
      <c r="A71" s="72" t="s">
        <v>362</v>
      </c>
      <c r="B71" s="51"/>
      <c r="C71" s="51"/>
      <c r="D71" s="136">
        <v>1500</v>
      </c>
      <c r="E71" s="51"/>
      <c r="F71" s="51"/>
      <c r="G71" s="99"/>
    </row>
    <row r="72" spans="1:7" ht="12.75">
      <c r="A72" s="72" t="s">
        <v>249</v>
      </c>
      <c r="B72" s="51">
        <v>306</v>
      </c>
      <c r="C72" s="51">
        <v>306</v>
      </c>
      <c r="D72" s="136"/>
      <c r="E72" s="51"/>
      <c r="F72" s="51"/>
      <c r="G72" s="99"/>
    </row>
    <row r="73" spans="1:7" ht="12.75">
      <c r="A73" s="72" t="s">
        <v>222</v>
      </c>
      <c r="B73" s="51"/>
      <c r="C73" s="51">
        <v>2464</v>
      </c>
      <c r="D73" s="136">
        <v>1900</v>
      </c>
      <c r="E73" s="51"/>
      <c r="F73" s="51"/>
      <c r="G73" s="99">
        <f t="shared" si="2"/>
        <v>0</v>
      </c>
    </row>
    <row r="74" spans="1:7" ht="12.75">
      <c r="A74" s="49" t="s">
        <v>84</v>
      </c>
      <c r="B74" s="69">
        <f>SUM(B75:B93)</f>
        <v>0</v>
      </c>
      <c r="C74" s="69">
        <f>SUM(C75:C93)</f>
        <v>3007</v>
      </c>
      <c r="D74" s="181">
        <f>SUM(D75:D93)</f>
        <v>6600</v>
      </c>
      <c r="E74" s="69">
        <f>SUM(E75:E93)</f>
        <v>1</v>
      </c>
      <c r="F74" s="69">
        <f>SUM(F75:F93)</f>
        <v>189</v>
      </c>
      <c r="G74" s="65">
        <f t="shared" si="2"/>
        <v>0.028636363636363637</v>
      </c>
    </row>
    <row r="75" spans="1:7" ht="12.75">
      <c r="A75" s="59" t="s">
        <v>231</v>
      </c>
      <c r="B75" s="51"/>
      <c r="C75" s="51">
        <v>1679</v>
      </c>
      <c r="D75" s="136"/>
      <c r="E75" s="51"/>
      <c r="F75" s="51"/>
      <c r="G75" s="99"/>
    </row>
    <row r="76" spans="1:7" ht="12.75">
      <c r="A76" s="59" t="s">
        <v>313</v>
      </c>
      <c r="B76" s="51"/>
      <c r="C76" s="51">
        <v>63</v>
      </c>
      <c r="D76" s="136">
        <v>730</v>
      </c>
      <c r="E76" s="51">
        <v>1</v>
      </c>
      <c r="F76" s="51">
        <v>1</v>
      </c>
      <c r="G76" s="99">
        <f t="shared" si="2"/>
        <v>0.0013698630136986301</v>
      </c>
    </row>
    <row r="77" spans="1:7" ht="12.75">
      <c r="A77" s="59" t="s">
        <v>363</v>
      </c>
      <c r="B77" s="51"/>
      <c r="C77" s="51"/>
      <c r="D77" s="136">
        <v>2000</v>
      </c>
      <c r="E77" s="51"/>
      <c r="F77" s="51"/>
      <c r="G77" s="99"/>
    </row>
    <row r="78" spans="1:7" ht="12.75">
      <c r="A78" s="59" t="s">
        <v>314</v>
      </c>
      <c r="B78" s="51"/>
      <c r="C78" s="51">
        <v>95</v>
      </c>
      <c r="D78" s="136"/>
      <c r="E78" s="51"/>
      <c r="F78" s="51"/>
      <c r="G78" s="99"/>
    </row>
    <row r="79" spans="1:7" ht="12.75">
      <c r="A79" s="214" t="s">
        <v>286</v>
      </c>
      <c r="B79" s="51"/>
      <c r="C79" s="51">
        <v>220</v>
      </c>
      <c r="D79" s="136"/>
      <c r="E79" s="51"/>
      <c r="F79" s="51"/>
      <c r="G79" s="99"/>
    </row>
    <row r="80" spans="1:7" ht="12.75">
      <c r="A80" s="217" t="s">
        <v>294</v>
      </c>
      <c r="B80" s="51"/>
      <c r="C80" s="51">
        <v>99</v>
      </c>
      <c r="D80" s="136"/>
      <c r="E80" s="51"/>
      <c r="F80" s="51"/>
      <c r="G80" s="99"/>
    </row>
    <row r="81" spans="1:7" ht="12.75">
      <c r="A81" s="59" t="s">
        <v>339</v>
      </c>
      <c r="B81" s="51"/>
      <c r="C81" s="51"/>
      <c r="D81" s="136">
        <v>150</v>
      </c>
      <c r="E81" s="51"/>
      <c r="F81" s="51"/>
      <c r="G81" s="99">
        <f t="shared" si="2"/>
        <v>0</v>
      </c>
    </row>
    <row r="82" spans="1:7" ht="12.75">
      <c r="A82" s="119" t="s">
        <v>340</v>
      </c>
      <c r="B82" s="51"/>
      <c r="C82" s="51"/>
      <c r="D82" s="136">
        <v>200</v>
      </c>
      <c r="E82" s="51"/>
      <c r="F82" s="51"/>
      <c r="G82" s="99">
        <f t="shared" si="2"/>
        <v>0</v>
      </c>
    </row>
    <row r="83" spans="1:7" ht="12.75">
      <c r="A83" s="119" t="s">
        <v>284</v>
      </c>
      <c r="B83" s="51"/>
      <c r="C83" s="51">
        <v>80</v>
      </c>
      <c r="D83" s="136"/>
      <c r="E83" s="51"/>
      <c r="F83" s="51"/>
      <c r="G83" s="99"/>
    </row>
    <row r="84" spans="1:7" ht="12.75">
      <c r="A84" s="119" t="s">
        <v>323</v>
      </c>
      <c r="B84" s="51"/>
      <c r="C84" s="51">
        <v>55</v>
      </c>
      <c r="D84" s="136"/>
      <c r="E84" s="51"/>
      <c r="F84" s="51"/>
      <c r="G84" s="99"/>
    </row>
    <row r="85" spans="1:7" ht="12.75">
      <c r="A85" s="146" t="s">
        <v>341</v>
      </c>
      <c r="B85" s="51"/>
      <c r="C85" s="51"/>
      <c r="D85" s="136">
        <v>500</v>
      </c>
      <c r="E85" s="51"/>
      <c r="F85" s="51"/>
      <c r="G85" s="99">
        <f t="shared" si="2"/>
        <v>0</v>
      </c>
    </row>
    <row r="86" spans="1:7" ht="12.75">
      <c r="A86" s="72" t="s">
        <v>315</v>
      </c>
      <c r="B86" s="51"/>
      <c r="C86" s="51">
        <v>226</v>
      </c>
      <c r="D86" s="136"/>
      <c r="E86" s="51"/>
      <c r="F86" s="51"/>
      <c r="G86" s="99"/>
    </row>
    <row r="87" spans="1:7" ht="12.75">
      <c r="A87" s="72" t="s">
        <v>342</v>
      </c>
      <c r="B87" s="51"/>
      <c r="C87" s="51"/>
      <c r="D87" s="136">
        <v>1430</v>
      </c>
      <c r="E87" s="51"/>
      <c r="F87" s="51"/>
      <c r="G87" s="99">
        <f t="shared" si="2"/>
        <v>0</v>
      </c>
    </row>
    <row r="88" spans="1:7" ht="12.75">
      <c r="A88" s="72" t="s">
        <v>346</v>
      </c>
      <c r="B88" s="51"/>
      <c r="C88" s="51"/>
      <c r="D88" s="136">
        <v>400</v>
      </c>
      <c r="E88" s="51"/>
      <c r="F88" s="51"/>
      <c r="G88" s="99">
        <f t="shared" si="2"/>
        <v>0</v>
      </c>
    </row>
    <row r="89" spans="1:7" ht="12.75">
      <c r="A89" s="72" t="s">
        <v>364</v>
      </c>
      <c r="B89" s="51"/>
      <c r="C89" s="51"/>
      <c r="D89" s="136">
        <v>210</v>
      </c>
      <c r="E89" s="51"/>
      <c r="F89" s="51"/>
      <c r="G89" s="99"/>
    </row>
    <row r="90" spans="1:7" ht="12.75">
      <c r="A90" s="72" t="s">
        <v>345</v>
      </c>
      <c r="B90" s="51"/>
      <c r="C90" s="51"/>
      <c r="D90" s="136">
        <v>250</v>
      </c>
      <c r="E90" s="51"/>
      <c r="F90" s="51">
        <v>188</v>
      </c>
      <c r="G90" s="99">
        <f t="shared" si="2"/>
        <v>0.752</v>
      </c>
    </row>
    <row r="91" spans="1:7" ht="12.75">
      <c r="A91" s="72" t="s">
        <v>344</v>
      </c>
      <c r="B91" s="51"/>
      <c r="C91" s="51"/>
      <c r="D91" s="136">
        <v>730</v>
      </c>
      <c r="E91" s="51"/>
      <c r="F91" s="51"/>
      <c r="G91" s="99">
        <f t="shared" si="2"/>
        <v>0</v>
      </c>
    </row>
    <row r="92" spans="1:7" ht="12.75">
      <c r="A92" s="72" t="s">
        <v>343</v>
      </c>
      <c r="B92" s="51"/>
      <c r="C92" s="51"/>
      <c r="D92" s="136">
        <v>0</v>
      </c>
      <c r="E92" s="51"/>
      <c r="F92" s="51"/>
      <c r="G92" s="99"/>
    </row>
    <row r="93" spans="1:7" ht="12.75">
      <c r="A93" s="146" t="s">
        <v>270</v>
      </c>
      <c r="B93" s="51"/>
      <c r="C93" s="51">
        <v>490</v>
      </c>
      <c r="D93" s="136"/>
      <c r="E93" s="51"/>
      <c r="F93" s="51"/>
      <c r="G93" s="99"/>
    </row>
    <row r="94" spans="1:7" ht="12.75">
      <c r="A94" s="49" t="s">
        <v>107</v>
      </c>
      <c r="B94" s="181">
        <f>SUM(B95:B96)</f>
        <v>359</v>
      </c>
      <c r="C94" s="181">
        <f>SUM(C95:C96)</f>
        <v>901</v>
      </c>
      <c r="D94" s="181">
        <f>SUM(D95:D96)</f>
        <v>285</v>
      </c>
      <c r="E94" s="181">
        <f>SUM(E95:E96)</f>
        <v>0</v>
      </c>
      <c r="F94" s="181">
        <f>SUM(F95:F96)</f>
        <v>0</v>
      </c>
      <c r="G94" s="65">
        <f aca="true" t="shared" si="3" ref="G94:G101">F94/D94</f>
        <v>0</v>
      </c>
    </row>
    <row r="95" spans="1:7" s="88" customFormat="1" ht="12.75">
      <c r="A95" s="54" t="s">
        <v>291</v>
      </c>
      <c r="B95" s="201"/>
      <c r="C95" s="201">
        <v>542</v>
      </c>
      <c r="D95" s="202">
        <v>285</v>
      </c>
      <c r="E95" s="201"/>
      <c r="F95" s="201"/>
      <c r="G95" s="99">
        <f t="shared" si="3"/>
        <v>0</v>
      </c>
    </row>
    <row r="96" spans="1:7" ht="12.75">
      <c r="A96" s="119" t="s">
        <v>218</v>
      </c>
      <c r="B96" s="109">
        <v>359</v>
      </c>
      <c r="C96" s="109">
        <v>359</v>
      </c>
      <c r="D96" s="182"/>
      <c r="E96" s="109"/>
      <c r="F96" s="109"/>
      <c r="G96" s="99"/>
    </row>
    <row r="97" spans="1:7" ht="12.75">
      <c r="A97" s="62" t="s">
        <v>195</v>
      </c>
      <c r="B97" s="70">
        <f>SUM(B98:B100)</f>
        <v>10636</v>
      </c>
      <c r="C97" s="70">
        <f>SUM(C98:C100)</f>
        <v>222623</v>
      </c>
      <c r="D97" s="177">
        <f>SUM(D98:D100)</f>
        <v>144429</v>
      </c>
      <c r="E97" s="70">
        <f>SUM(E98:E100)</f>
        <v>3019</v>
      </c>
      <c r="F97" s="70">
        <f>SUM(F98:F100)</f>
        <v>5011</v>
      </c>
      <c r="G97" s="102">
        <f t="shared" si="3"/>
        <v>0.03469524818422893</v>
      </c>
    </row>
    <row r="98" spans="1:7" ht="12.75">
      <c r="A98" s="57" t="s">
        <v>147</v>
      </c>
      <c r="B98" s="136">
        <v>7623</v>
      </c>
      <c r="C98" s="136">
        <v>90886</v>
      </c>
      <c r="D98" s="136">
        <v>48225</v>
      </c>
      <c r="E98" s="136">
        <v>1222</v>
      </c>
      <c r="F98" s="136">
        <v>3010</v>
      </c>
      <c r="G98" s="99">
        <f t="shared" si="3"/>
        <v>0.06241575946086055</v>
      </c>
    </row>
    <row r="99" spans="1:7" ht="12.75">
      <c r="A99" s="72" t="s">
        <v>224</v>
      </c>
      <c r="B99" s="136"/>
      <c r="C99" s="136">
        <v>380</v>
      </c>
      <c r="D99" s="136">
        <v>350</v>
      </c>
      <c r="E99" s="136">
        <v>124</v>
      </c>
      <c r="F99" s="136">
        <v>124</v>
      </c>
      <c r="G99" s="99">
        <f t="shared" si="3"/>
        <v>0.35428571428571426</v>
      </c>
    </row>
    <row r="100" spans="1:7" ht="12.75">
      <c r="A100" s="57" t="s">
        <v>148</v>
      </c>
      <c r="B100" s="136">
        <v>3013</v>
      </c>
      <c r="C100" s="136">
        <v>131357</v>
      </c>
      <c r="D100" s="136">
        <v>95854</v>
      </c>
      <c r="E100" s="136">
        <v>1673</v>
      </c>
      <c r="F100" s="136">
        <v>1877</v>
      </c>
      <c r="G100" s="99">
        <f t="shared" si="3"/>
        <v>0.01958186408496255</v>
      </c>
    </row>
    <row r="101" spans="1:7" ht="12.75">
      <c r="A101" s="49" t="s">
        <v>108</v>
      </c>
      <c r="B101" s="177">
        <f>SUM(B97,B94,B74,B68,B66,B64,B60)</f>
        <v>13153</v>
      </c>
      <c r="C101" s="177">
        <f>SUM(C97,C94,C74,C68,C66,C64,C60)</f>
        <v>232473</v>
      </c>
      <c r="D101" s="177">
        <f>SUM(D97,D94,D74,D68,D66,D64,D60)</f>
        <v>176530</v>
      </c>
      <c r="E101" s="177">
        <f>SUM(E97,E94,E74,E68,E66,E64,E60)</f>
        <v>3103</v>
      </c>
      <c r="F101" s="177">
        <f>SUM(F97,F94,F74,F68,F66,F64,F60)</f>
        <v>5381</v>
      </c>
      <c r="G101" s="65">
        <f t="shared" si="3"/>
        <v>0.030482071036084517</v>
      </c>
    </row>
    <row r="102" spans="1:7" ht="12.75">
      <c r="A102" s="49"/>
      <c r="B102" s="56"/>
      <c r="C102" s="56"/>
      <c r="D102" s="177"/>
      <c r="E102" s="56"/>
      <c r="F102" s="56"/>
      <c r="G102" s="65"/>
    </row>
    <row r="103" spans="1:7" ht="12.75">
      <c r="A103" s="49" t="s">
        <v>162</v>
      </c>
      <c r="B103" s="177">
        <f>SUM(B104,B110,B115,B122)</f>
        <v>0</v>
      </c>
      <c r="C103" s="177">
        <f>SUM(C104,C110,C115,C122)</f>
        <v>2603</v>
      </c>
      <c r="D103" s="177">
        <f>SUM(D104,D107,D110,D115,D122)</f>
        <v>10840</v>
      </c>
      <c r="E103" s="177">
        <f>SUM(E104,E107,E110,E115,E122)</f>
        <v>200</v>
      </c>
      <c r="F103" s="177">
        <f>SUM(F104,F107,F110,F115,F122)</f>
        <v>530</v>
      </c>
      <c r="G103" s="65">
        <f aca="true" t="shared" si="4" ref="G103:G111">F103/D103</f>
        <v>0.048892988929889296</v>
      </c>
    </row>
    <row r="104" spans="1:7" ht="12.75">
      <c r="A104" s="62" t="s">
        <v>16</v>
      </c>
      <c r="B104" s="70">
        <f>SUM(B106:B106)</f>
        <v>0</v>
      </c>
      <c r="C104" s="70">
        <f>SUM(C106:C106)</f>
        <v>0</v>
      </c>
      <c r="D104" s="183">
        <f>D105+D106</f>
        <v>4500</v>
      </c>
      <c r="E104" s="70">
        <f>SUM(E106:E106)</f>
        <v>0</v>
      </c>
      <c r="F104" s="70">
        <f>SUM(F106:F106)</f>
        <v>30</v>
      </c>
      <c r="G104" s="102">
        <f t="shared" si="4"/>
        <v>0.006666666666666667</v>
      </c>
    </row>
    <row r="105" spans="1:7" ht="12.75">
      <c r="A105" s="230" t="s">
        <v>347</v>
      </c>
      <c r="B105" s="70"/>
      <c r="C105" s="70"/>
      <c r="D105" s="194">
        <v>4000</v>
      </c>
      <c r="E105" s="70"/>
      <c r="F105" s="70"/>
      <c r="G105" s="100">
        <f t="shared" si="4"/>
        <v>0</v>
      </c>
    </row>
    <row r="106" spans="1:7" s="88" customFormat="1" ht="12.75">
      <c r="A106" s="147" t="s">
        <v>261</v>
      </c>
      <c r="B106" s="148"/>
      <c r="C106" s="148"/>
      <c r="D106" s="194">
        <v>500</v>
      </c>
      <c r="E106" s="148"/>
      <c r="F106" s="148">
        <v>30</v>
      </c>
      <c r="G106" s="100">
        <f t="shared" si="4"/>
        <v>0.06</v>
      </c>
    </row>
    <row r="107" spans="1:7" s="103" customFormat="1" ht="12.75">
      <c r="A107" s="62" t="s">
        <v>129</v>
      </c>
      <c r="B107" s="70"/>
      <c r="C107" s="70"/>
      <c r="D107" s="183">
        <f>SUM(D108:D109)</f>
        <v>3000</v>
      </c>
      <c r="E107" s="183">
        <f>SUM(E108:E109)</f>
        <v>0</v>
      </c>
      <c r="F107" s="183">
        <f>SUM(F108:F109)</f>
        <v>300</v>
      </c>
      <c r="G107" s="102">
        <f t="shared" si="4"/>
        <v>0.1</v>
      </c>
    </row>
    <row r="108" spans="1:7" s="88" customFormat="1" ht="12.75">
      <c r="A108" s="230" t="s">
        <v>365</v>
      </c>
      <c r="B108" s="148"/>
      <c r="C108" s="148"/>
      <c r="D108" s="194">
        <v>1000</v>
      </c>
      <c r="E108" s="148"/>
      <c r="F108" s="148">
        <v>300</v>
      </c>
      <c r="G108" s="100">
        <f t="shared" si="4"/>
        <v>0.3</v>
      </c>
    </row>
    <row r="109" spans="1:7" s="88" customFormat="1" ht="12.75">
      <c r="A109" s="214" t="s">
        <v>366</v>
      </c>
      <c r="B109" s="148"/>
      <c r="C109" s="148"/>
      <c r="D109" s="194">
        <v>2000</v>
      </c>
      <c r="E109" s="148"/>
      <c r="F109" s="148"/>
      <c r="G109" s="100">
        <f t="shared" si="4"/>
        <v>0</v>
      </c>
    </row>
    <row r="110" spans="1:7" s="103" customFormat="1" ht="12.75">
      <c r="A110" s="62" t="s">
        <v>26</v>
      </c>
      <c r="B110" s="203">
        <f>SUM(B111)</f>
        <v>0</v>
      </c>
      <c r="C110" s="203">
        <f>SUM(C111)</f>
        <v>0</v>
      </c>
      <c r="D110" s="203">
        <f>SUM(D111)</f>
        <v>400</v>
      </c>
      <c r="E110" s="203">
        <f>SUM(E111)</f>
        <v>200</v>
      </c>
      <c r="F110" s="203">
        <f>SUM(F111)</f>
        <v>200</v>
      </c>
      <c r="G110" s="102">
        <f t="shared" si="4"/>
        <v>0.5</v>
      </c>
    </row>
    <row r="111" spans="1:7" s="88" customFormat="1" ht="12.75">
      <c r="A111" s="147" t="s">
        <v>260</v>
      </c>
      <c r="B111" s="148"/>
      <c r="C111" s="148"/>
      <c r="D111" s="194">
        <v>400</v>
      </c>
      <c r="E111" s="148">
        <v>200</v>
      </c>
      <c r="F111" s="148">
        <v>200</v>
      </c>
      <c r="G111" s="100">
        <f t="shared" si="4"/>
        <v>0.5</v>
      </c>
    </row>
    <row r="112" spans="1:7" ht="12.75">
      <c r="A112" s="83"/>
      <c r="B112" s="133">
        <v>8</v>
      </c>
      <c r="C112" s="133"/>
      <c r="D112" s="184"/>
      <c r="E112" s="133"/>
      <c r="F112" s="133"/>
      <c r="G112" s="101"/>
    </row>
    <row r="113" spans="1:7" ht="12.75">
      <c r="A113" s="47" t="s">
        <v>1</v>
      </c>
      <c r="B113" s="152" t="s">
        <v>163</v>
      </c>
      <c r="C113" s="152" t="s">
        <v>163</v>
      </c>
      <c r="D113" s="152" t="s">
        <v>357</v>
      </c>
      <c r="E113" s="152" t="s">
        <v>163</v>
      </c>
      <c r="F113" s="152" t="s">
        <v>163</v>
      </c>
      <c r="G113" s="153" t="s">
        <v>164</v>
      </c>
    </row>
    <row r="114" spans="1:7" ht="12.75">
      <c r="A114" s="62"/>
      <c r="B114" s="138" t="s">
        <v>367</v>
      </c>
      <c r="C114" s="138" t="s">
        <v>325</v>
      </c>
      <c r="D114" s="191" t="s">
        <v>327</v>
      </c>
      <c r="E114" s="138" t="s">
        <v>353</v>
      </c>
      <c r="F114" s="138" t="s">
        <v>359</v>
      </c>
      <c r="G114" s="139" t="s">
        <v>165</v>
      </c>
    </row>
    <row r="115" spans="1:7" ht="12.75">
      <c r="A115" s="49" t="s">
        <v>31</v>
      </c>
      <c r="B115" s="177">
        <f>SUM(B116:B121)</f>
        <v>0</v>
      </c>
      <c r="C115" s="177">
        <f>SUM(C116:C121)</f>
        <v>2602</v>
      </c>
      <c r="D115" s="177">
        <f>SUM(D116:D121)</f>
        <v>2940</v>
      </c>
      <c r="E115" s="177">
        <f>SUM(E116:E121)</f>
        <v>0</v>
      </c>
      <c r="F115" s="177">
        <f>SUM(F116:F121)</f>
        <v>0</v>
      </c>
      <c r="G115" s="65">
        <f>F115/D115</f>
        <v>0</v>
      </c>
    </row>
    <row r="116" spans="1:7" ht="12.75">
      <c r="A116" s="72" t="s">
        <v>192</v>
      </c>
      <c r="B116" s="51"/>
      <c r="C116" s="51">
        <v>1550</v>
      </c>
      <c r="D116" s="136">
        <v>2800</v>
      </c>
      <c r="E116" s="51"/>
      <c r="F116" s="51"/>
      <c r="G116" s="99">
        <f>F116/D116</f>
        <v>0</v>
      </c>
    </row>
    <row r="117" spans="1:7" ht="12.75">
      <c r="A117" s="72" t="s">
        <v>244</v>
      </c>
      <c r="B117" s="51"/>
      <c r="C117" s="51">
        <v>460</v>
      </c>
      <c r="D117" s="136">
        <v>140</v>
      </c>
      <c r="E117" s="51"/>
      <c r="F117" s="51"/>
      <c r="G117" s="99">
        <f>F117/D117</f>
        <v>0</v>
      </c>
    </row>
    <row r="118" spans="1:7" ht="12.75">
      <c r="A118" s="72" t="s">
        <v>317</v>
      </c>
      <c r="B118" s="51"/>
      <c r="C118" s="51">
        <v>309</v>
      </c>
      <c r="D118" s="136"/>
      <c r="E118" s="51"/>
      <c r="F118" s="51"/>
      <c r="G118" s="99"/>
    </row>
    <row r="119" spans="1:7" ht="12.75">
      <c r="A119" s="72" t="s">
        <v>320</v>
      </c>
      <c r="B119" s="51"/>
      <c r="C119" s="51">
        <v>151</v>
      </c>
      <c r="D119" s="136"/>
      <c r="E119" s="51"/>
      <c r="F119" s="51"/>
      <c r="G119" s="99"/>
    </row>
    <row r="120" spans="1:7" ht="12.75">
      <c r="A120" s="72" t="s">
        <v>319</v>
      </c>
      <c r="B120" s="51"/>
      <c r="C120" s="51">
        <v>80</v>
      </c>
      <c r="D120" s="136"/>
      <c r="E120" s="51"/>
      <c r="F120" s="51"/>
      <c r="G120" s="99"/>
    </row>
    <row r="121" spans="1:7" ht="12.75">
      <c r="A121" s="72" t="s">
        <v>316</v>
      </c>
      <c r="B121" s="51"/>
      <c r="C121" s="51">
        <v>52</v>
      </c>
      <c r="D121" s="136"/>
      <c r="E121" s="51"/>
      <c r="F121" s="51"/>
      <c r="G121" s="99"/>
    </row>
    <row r="122" spans="1:7" ht="12.75">
      <c r="A122" s="215" t="s">
        <v>195</v>
      </c>
      <c r="B122" s="216">
        <f>SUM(B123:B123)</f>
        <v>0</v>
      </c>
      <c r="C122" s="216">
        <f>SUM(C123:C123)</f>
        <v>1</v>
      </c>
      <c r="D122" s="216">
        <f>SUM(D123:D123)</f>
        <v>0</v>
      </c>
      <c r="E122" s="216">
        <f>SUM(E123:E123)</f>
        <v>0</v>
      </c>
      <c r="F122" s="216">
        <f>SUM(F123:F123)</f>
        <v>0</v>
      </c>
      <c r="G122" s="65"/>
    </row>
    <row r="123" spans="1:7" s="88" customFormat="1" ht="12.75">
      <c r="A123" s="64" t="s">
        <v>259</v>
      </c>
      <c r="B123" s="66"/>
      <c r="C123" s="66">
        <v>1</v>
      </c>
      <c r="D123" s="145"/>
      <c r="E123" s="66"/>
      <c r="F123" s="66"/>
      <c r="G123" s="99"/>
    </row>
    <row r="124" spans="1:7" ht="12.75">
      <c r="A124" s="49" t="s">
        <v>109</v>
      </c>
      <c r="B124" s="56">
        <f>SUM(B103,B101)</f>
        <v>13153</v>
      </c>
      <c r="C124" s="56">
        <f>SUM(C103,C101)</f>
        <v>235076</v>
      </c>
      <c r="D124" s="177">
        <f>SUM(D101,D103)</f>
        <v>187370</v>
      </c>
      <c r="E124" s="56">
        <f>SUM(E103,E101)</f>
        <v>3303</v>
      </c>
      <c r="F124" s="56">
        <f>SUM(F103,F101)</f>
        <v>5911</v>
      </c>
      <c r="G124" s="65">
        <f>F124/D124</f>
        <v>0.03154720606287026</v>
      </c>
    </row>
    <row r="125" spans="1:7" ht="12.75">
      <c r="A125" s="62"/>
      <c r="B125" s="138"/>
      <c r="C125" s="138"/>
      <c r="D125" s="191"/>
      <c r="E125" s="138"/>
      <c r="F125" s="138"/>
      <c r="G125" s="139"/>
    </row>
    <row r="126" spans="1:7" ht="12.75">
      <c r="A126" s="62" t="s">
        <v>110</v>
      </c>
      <c r="B126" s="70">
        <f>SUM(B124,B54)</f>
        <v>143602</v>
      </c>
      <c r="C126" s="70">
        <f>SUM(C124,C54)</f>
        <v>711580</v>
      </c>
      <c r="D126" s="183">
        <f>SUM(D124,D54)</f>
        <v>699068</v>
      </c>
      <c r="E126" s="70">
        <f>SUM(E124,E54)</f>
        <v>109249</v>
      </c>
      <c r="F126" s="70">
        <f>SUM(F124,F54)</f>
        <v>148743</v>
      </c>
      <c r="G126" s="102">
        <f aca="true" t="shared" si="5" ref="G126:G143">F126/D126</f>
        <v>0.2127732924407926</v>
      </c>
    </row>
    <row r="127" spans="1:7" ht="12.75">
      <c r="A127" s="57"/>
      <c r="B127" s="51"/>
      <c r="C127" s="51"/>
      <c r="D127" s="136"/>
      <c r="E127" s="51"/>
      <c r="F127" s="51"/>
      <c r="G127" s="99"/>
    </row>
    <row r="128" spans="1:10" ht="12.75">
      <c r="A128" s="72" t="s">
        <v>56</v>
      </c>
      <c r="B128" s="51">
        <v>-861</v>
      </c>
      <c r="C128" s="51">
        <v>-2500</v>
      </c>
      <c r="D128" s="136">
        <v>-2652</v>
      </c>
      <c r="E128" s="51">
        <v>-731</v>
      </c>
      <c r="F128" s="51">
        <v>-861</v>
      </c>
      <c r="G128" s="99">
        <f t="shared" si="5"/>
        <v>0.3246606334841629</v>
      </c>
      <c r="J128" t="s">
        <v>151</v>
      </c>
    </row>
    <row r="129" spans="1:7" ht="12.75">
      <c r="A129" s="57"/>
      <c r="B129" s="51"/>
      <c r="C129" s="51"/>
      <c r="D129" s="136"/>
      <c r="E129" s="51"/>
      <c r="F129" s="51"/>
      <c r="G129" s="99"/>
    </row>
    <row r="130" spans="1:7" ht="12.75">
      <c r="A130" s="49" t="s">
        <v>111</v>
      </c>
      <c r="B130" s="56">
        <f>SUM(B126:B128)</f>
        <v>142741</v>
      </c>
      <c r="C130" s="56">
        <f>SUM(C126:C128)</f>
        <v>709080</v>
      </c>
      <c r="D130" s="177">
        <f>SUM(D126:D128)</f>
        <v>696416</v>
      </c>
      <c r="E130" s="56">
        <f>SUM(E126:E128)</f>
        <v>108518</v>
      </c>
      <c r="F130" s="56">
        <f>SUM(F126:F128)</f>
        <v>147882</v>
      </c>
      <c r="G130" s="65">
        <f t="shared" si="5"/>
        <v>0.21234721775490512</v>
      </c>
    </row>
    <row r="131" spans="1:7" ht="12.75">
      <c r="A131" s="49"/>
      <c r="B131" s="71"/>
      <c r="C131" s="71"/>
      <c r="D131" s="185"/>
      <c r="E131" s="71"/>
      <c r="F131" s="71"/>
      <c r="G131" s="99"/>
    </row>
    <row r="132" spans="1:7" ht="12.75">
      <c r="A132" s="49" t="s">
        <v>112</v>
      </c>
      <c r="B132" s="71"/>
      <c r="C132" s="71"/>
      <c r="D132" s="195">
        <v>15561</v>
      </c>
      <c r="E132" s="71"/>
      <c r="F132" s="71"/>
      <c r="G132" s="99"/>
    </row>
    <row r="133" spans="1:7" ht="12.75">
      <c r="A133" s="67" t="s">
        <v>292</v>
      </c>
      <c r="B133" s="52"/>
      <c r="C133" s="52"/>
      <c r="D133" s="175">
        <v>0</v>
      </c>
      <c r="E133" s="52"/>
      <c r="F133" s="52"/>
      <c r="G133" s="99"/>
    </row>
    <row r="134" spans="1:7" ht="12.75">
      <c r="A134" s="67"/>
      <c r="B134" s="52"/>
      <c r="C134" s="52"/>
      <c r="D134" s="175"/>
      <c r="E134" s="52"/>
      <c r="F134" s="52"/>
      <c r="G134" s="99"/>
    </row>
    <row r="135" spans="1:7" ht="15.75">
      <c r="A135" s="73" t="s">
        <v>113</v>
      </c>
      <c r="B135" s="74">
        <f>SUM(B130,B132)</f>
        <v>142741</v>
      </c>
      <c r="C135" s="74">
        <f>SUM(C130,C132)</f>
        <v>709080</v>
      </c>
      <c r="D135" s="186">
        <f>SUM(D130:D133)</f>
        <v>711977</v>
      </c>
      <c r="E135" s="74">
        <f>SUM(E130,E132)</f>
        <v>108518</v>
      </c>
      <c r="F135" s="74">
        <f>SUM(F130,F132)</f>
        <v>147882</v>
      </c>
      <c r="G135" s="65">
        <f t="shared" si="5"/>
        <v>0.20770614781095456</v>
      </c>
    </row>
    <row r="136" spans="1:7" ht="12.75">
      <c r="A136" s="57"/>
      <c r="B136" s="51"/>
      <c r="C136" s="51"/>
      <c r="D136" s="136"/>
      <c r="E136" s="51"/>
      <c r="F136" s="51"/>
      <c r="G136" s="99"/>
    </row>
    <row r="137" spans="1:7" ht="15">
      <c r="A137" s="75" t="s">
        <v>114</v>
      </c>
      <c r="B137" s="74">
        <f>SUM(B138:B142)</f>
        <v>4532</v>
      </c>
      <c r="C137" s="74">
        <f>SUM(C138:C142)</f>
        <v>14619</v>
      </c>
      <c r="D137" s="186">
        <f>SUM(D138:D142)</f>
        <v>21487</v>
      </c>
      <c r="E137" s="74">
        <f>SUM(E138:E142)</f>
        <v>5655</v>
      </c>
      <c r="F137" s="74">
        <f>SUM(F138:F142)</f>
        <v>8131</v>
      </c>
      <c r="G137" s="65">
        <f t="shared" si="5"/>
        <v>0.37841485549401965</v>
      </c>
    </row>
    <row r="138" spans="1:7" ht="12.75">
      <c r="A138" s="76" t="s">
        <v>232</v>
      </c>
      <c r="B138" s="136">
        <v>800</v>
      </c>
      <c r="C138" s="136">
        <v>2400</v>
      </c>
      <c r="D138" s="136">
        <v>1254</v>
      </c>
      <c r="E138" s="136">
        <v>600</v>
      </c>
      <c r="F138" s="136">
        <v>800</v>
      </c>
      <c r="G138" s="99">
        <f t="shared" si="5"/>
        <v>0.6379585326953748</v>
      </c>
    </row>
    <row r="139" spans="1:7" ht="12.75">
      <c r="A139" s="76" t="s">
        <v>250</v>
      </c>
      <c r="B139" s="136">
        <v>3332</v>
      </c>
      <c r="C139" s="136">
        <v>9996</v>
      </c>
      <c r="D139" s="136">
        <v>9996</v>
      </c>
      <c r="E139" s="136">
        <v>2499</v>
      </c>
      <c r="F139" s="136">
        <v>3332</v>
      </c>
      <c r="G139" s="99">
        <f t="shared" si="5"/>
        <v>0.3333333333333333</v>
      </c>
    </row>
    <row r="140" spans="1:7" ht="12.75">
      <c r="A140" s="76" t="s">
        <v>285</v>
      </c>
      <c r="B140" s="136"/>
      <c r="C140" s="136">
        <v>1403</v>
      </c>
      <c r="D140" s="136">
        <v>3546</v>
      </c>
      <c r="E140" s="136">
        <v>886</v>
      </c>
      <c r="F140" s="136">
        <v>1773</v>
      </c>
      <c r="G140" s="99">
        <f t="shared" si="5"/>
        <v>0.5</v>
      </c>
    </row>
    <row r="141" spans="1:7" ht="12.75">
      <c r="A141" s="76" t="s">
        <v>338</v>
      </c>
      <c r="B141" s="136"/>
      <c r="C141" s="136"/>
      <c r="D141" s="136">
        <v>6691</v>
      </c>
      <c r="E141" s="136">
        <v>1670</v>
      </c>
      <c r="F141" s="136">
        <v>2226</v>
      </c>
      <c r="G141" s="99">
        <f t="shared" si="5"/>
        <v>0.332685697205201</v>
      </c>
    </row>
    <row r="142" spans="1:7" ht="12.75">
      <c r="A142" s="57" t="s">
        <v>157</v>
      </c>
      <c r="B142" s="51">
        <v>400</v>
      </c>
      <c r="C142" s="51">
        <v>820</v>
      </c>
      <c r="D142" s="136"/>
      <c r="E142" s="51"/>
      <c r="F142" s="51"/>
      <c r="G142" s="99"/>
    </row>
    <row r="143" spans="1:7" ht="18">
      <c r="A143" s="77" t="s">
        <v>115</v>
      </c>
      <c r="B143" s="78">
        <f>SUM(B135,B137)</f>
        <v>147273</v>
      </c>
      <c r="C143" s="78">
        <f>SUM(C135,C137)</f>
        <v>723699</v>
      </c>
      <c r="D143" s="187">
        <f>SUM(D135,D137)</f>
        <v>733464</v>
      </c>
      <c r="E143" s="78">
        <f>SUM(E135,E137)</f>
        <v>114173</v>
      </c>
      <c r="F143" s="78">
        <f>SUM(F135,F137)</f>
        <v>156013</v>
      </c>
      <c r="G143" s="65">
        <f t="shared" si="5"/>
        <v>0.21270709946227764</v>
      </c>
    </row>
    <row r="144" spans="1:10" ht="12.75">
      <c r="A144" s="60"/>
      <c r="B144" s="61"/>
      <c r="C144" s="61"/>
      <c r="D144" s="188"/>
      <c r="E144" s="61"/>
      <c r="F144" s="61"/>
      <c r="G144" s="61"/>
      <c r="J144" s="234"/>
    </row>
    <row r="145" spans="1:7" ht="12.75">
      <c r="A145" s="60"/>
      <c r="B145" s="61"/>
      <c r="C145" s="61"/>
      <c r="D145" s="188"/>
      <c r="E145" s="61"/>
      <c r="F145" s="61"/>
      <c r="G145" s="61"/>
    </row>
    <row r="146" spans="1:7" ht="12.75">
      <c r="A146" s="236"/>
      <c r="B146" s="237"/>
      <c r="C146" s="237"/>
      <c r="D146" s="238"/>
      <c r="E146" s="237"/>
      <c r="F146" s="237"/>
      <c r="G146" s="61"/>
    </row>
    <row r="147" spans="1:7" ht="12.75">
      <c r="A147" s="79"/>
      <c r="B147" s="239"/>
      <c r="C147" s="239"/>
      <c r="D147" s="196"/>
      <c r="E147" s="239"/>
      <c r="F147" s="240"/>
      <c r="G147" s="61"/>
    </row>
    <row r="148" spans="1:10" ht="12.75">
      <c r="A148" s="79"/>
      <c r="B148" s="241"/>
      <c r="C148" s="241"/>
      <c r="D148" s="242"/>
      <c r="E148" s="239"/>
      <c r="F148" s="240"/>
      <c r="G148" s="61"/>
      <c r="J148" s="234"/>
    </row>
    <row r="149" spans="1:7" ht="12.75">
      <c r="A149" s="79"/>
      <c r="B149" s="239"/>
      <c r="C149" s="239"/>
      <c r="D149" s="196"/>
      <c r="E149" s="239"/>
      <c r="F149" s="240"/>
      <c r="G149" s="80"/>
    </row>
    <row r="150" spans="1:7" ht="12.75">
      <c r="A150" s="81"/>
      <c r="B150" s="240"/>
      <c r="C150" s="239"/>
      <c r="D150" s="197"/>
      <c r="E150" s="239"/>
      <c r="F150" s="240"/>
      <c r="G150" s="61"/>
    </row>
    <row r="151" spans="1:7" ht="12.75">
      <c r="A151" s="79"/>
      <c r="B151" s="79"/>
      <c r="C151" s="79"/>
      <c r="D151" s="81"/>
      <c r="E151" s="79"/>
      <c r="F151" s="79"/>
      <c r="G151" s="61"/>
    </row>
    <row r="152" spans="1:7" ht="12.75">
      <c r="A152" s="79"/>
      <c r="B152" s="237"/>
      <c r="C152" s="237"/>
      <c r="D152" s="238"/>
      <c r="E152" s="237"/>
      <c r="F152" s="237"/>
      <c r="G152" s="61"/>
    </row>
    <row r="153" spans="1:7" ht="12.75">
      <c r="A153" s="81"/>
      <c r="B153" s="243"/>
      <c r="C153" s="243"/>
      <c r="D153" s="189"/>
      <c r="E153" s="243"/>
      <c r="F153" s="243"/>
      <c r="G153" s="60"/>
    </row>
    <row r="154" spans="1:7" ht="12.75">
      <c r="A154" s="81"/>
      <c r="B154" s="239"/>
      <c r="C154" s="239"/>
      <c r="D154" s="198"/>
      <c r="E154" s="239"/>
      <c r="F154" s="240"/>
      <c r="G154" s="60"/>
    </row>
    <row r="155" spans="1:7" ht="12.75">
      <c r="A155" s="244"/>
      <c r="B155" s="239"/>
      <c r="C155" s="245"/>
      <c r="D155" s="199"/>
      <c r="E155" s="239"/>
      <c r="F155" s="240"/>
      <c r="G155" s="60"/>
    </row>
    <row r="156" spans="1:7" ht="12.75">
      <c r="A156" s="82"/>
      <c r="B156" s="86"/>
      <c r="C156" s="86"/>
      <c r="D156" s="81"/>
      <c r="E156" s="86"/>
      <c r="F156" s="86"/>
      <c r="G156" s="60"/>
    </row>
    <row r="157" spans="1:7" ht="12.75">
      <c r="A157" s="60"/>
      <c r="B157" s="60"/>
      <c r="C157" s="60"/>
      <c r="D157" s="188"/>
      <c r="E157" s="60"/>
      <c r="F157" s="60"/>
      <c r="G157" s="60"/>
    </row>
    <row r="163" spans="1:7" ht="12.75">
      <c r="A163" s="79"/>
      <c r="B163" s="117"/>
      <c r="C163" s="117"/>
      <c r="D163" s="81"/>
      <c r="E163" s="117"/>
      <c r="F163" s="117"/>
      <c r="G163" s="79"/>
    </row>
    <row r="164" spans="1:7" ht="12.75">
      <c r="A164" s="60"/>
      <c r="B164" s="60"/>
      <c r="C164" s="60"/>
      <c r="D164" s="188"/>
      <c r="E164" s="60"/>
      <c r="F164" s="60"/>
      <c r="G164" s="60"/>
    </row>
    <row r="165" spans="1:7" ht="12.75">
      <c r="A165" s="84"/>
      <c r="B165" s="60"/>
      <c r="C165" s="60"/>
      <c r="D165" s="188"/>
      <c r="E165" s="60"/>
      <c r="F165" s="60"/>
      <c r="G165" s="60"/>
    </row>
    <row r="166" spans="1:7" ht="12.75">
      <c r="A166" s="83"/>
      <c r="B166" s="60"/>
      <c r="C166" s="60"/>
      <c r="D166" s="188"/>
      <c r="E166" s="60"/>
      <c r="F166" s="60"/>
      <c r="G166" s="60"/>
    </row>
    <row r="167" spans="1:7" ht="12.75">
      <c r="A167" s="60"/>
      <c r="B167" s="60">
        <v>9</v>
      </c>
      <c r="C167" s="60"/>
      <c r="D167" s="188"/>
      <c r="E167" s="60"/>
      <c r="F167" s="60"/>
      <c r="G167" s="60"/>
    </row>
    <row r="168" spans="1:7" ht="12.75">
      <c r="A168" s="60"/>
      <c r="B168" s="60"/>
      <c r="C168" s="60"/>
      <c r="D168" s="188"/>
      <c r="E168" s="60"/>
      <c r="F168" s="60"/>
      <c r="G168" s="60"/>
    </row>
    <row r="169" spans="1:7" ht="12.75">
      <c r="A169" s="83"/>
      <c r="B169" s="60"/>
      <c r="C169" s="60"/>
      <c r="D169" s="188"/>
      <c r="E169" s="60"/>
      <c r="F169" s="60"/>
      <c r="G169" s="60"/>
    </row>
    <row r="170" spans="1:7" ht="12.75">
      <c r="A170" s="83"/>
      <c r="B170" s="60"/>
      <c r="C170" s="60"/>
      <c r="D170" s="188"/>
      <c r="E170" s="60"/>
      <c r="F170" s="60"/>
      <c r="G170" s="60"/>
    </row>
    <row r="171" spans="1:7" ht="12.75">
      <c r="A171" s="60"/>
      <c r="B171" s="60"/>
      <c r="C171" s="60"/>
      <c r="D171" s="188"/>
      <c r="E171" s="60"/>
      <c r="F171" s="60"/>
      <c r="G171" s="60"/>
    </row>
    <row r="172" spans="1:7" ht="12.75">
      <c r="A172" s="60"/>
      <c r="B172" s="60"/>
      <c r="C172" s="60"/>
      <c r="D172" s="188"/>
      <c r="E172" s="60"/>
      <c r="F172" s="60"/>
      <c r="G172" s="60"/>
    </row>
    <row r="173" spans="1:7" ht="12.75">
      <c r="A173" s="83"/>
      <c r="B173" s="60"/>
      <c r="C173" s="60"/>
      <c r="D173" s="188"/>
      <c r="E173" s="60"/>
      <c r="F173" s="60"/>
      <c r="G173" s="60"/>
    </row>
    <row r="174" spans="1:7" ht="12.75">
      <c r="A174" s="60"/>
      <c r="B174" s="60"/>
      <c r="C174" s="60"/>
      <c r="D174" s="188"/>
      <c r="E174" s="60"/>
      <c r="F174" s="60"/>
      <c r="G174" s="60"/>
    </row>
    <row r="175" spans="1:7" ht="12.75">
      <c r="A175" s="60"/>
      <c r="B175" s="60"/>
      <c r="C175" s="60"/>
      <c r="D175" s="188"/>
      <c r="E175" s="60"/>
      <c r="F175" s="60"/>
      <c r="G175" s="60"/>
    </row>
    <row r="176" spans="1:7" ht="12.75">
      <c r="A176" s="60"/>
      <c r="B176" s="60"/>
      <c r="C176" s="60"/>
      <c r="D176" s="188"/>
      <c r="E176" s="60"/>
      <c r="F176" s="60"/>
      <c r="G176" s="60"/>
    </row>
    <row r="177" spans="1:7" ht="12.75">
      <c r="A177" s="60"/>
      <c r="B177" s="60"/>
      <c r="C177" s="60"/>
      <c r="D177" s="188"/>
      <c r="E177" s="60"/>
      <c r="F177" s="60"/>
      <c r="G177" s="60"/>
    </row>
    <row r="178" spans="1:7" ht="12.75">
      <c r="A178" s="60"/>
      <c r="B178" s="60"/>
      <c r="C178" s="60"/>
      <c r="D178" s="188"/>
      <c r="E178" s="60"/>
      <c r="F178" s="60"/>
      <c r="G178" s="60"/>
    </row>
    <row r="179" spans="1:7" ht="12.75">
      <c r="A179" s="60"/>
      <c r="B179" s="60"/>
      <c r="C179" s="60"/>
      <c r="D179" s="188"/>
      <c r="E179" s="60"/>
      <c r="F179" s="60"/>
      <c r="G179" s="60"/>
    </row>
    <row r="180" spans="1:7" ht="12.75">
      <c r="A180" s="60"/>
      <c r="B180" s="60"/>
      <c r="C180" s="60"/>
      <c r="D180" s="188"/>
      <c r="E180" s="60"/>
      <c r="F180" s="60"/>
      <c r="G180" s="60"/>
    </row>
    <row r="181" spans="1:7" ht="12.75">
      <c r="A181" s="83"/>
      <c r="B181" s="60"/>
      <c r="C181" s="60"/>
      <c r="D181" s="188"/>
      <c r="E181" s="60"/>
      <c r="F181" s="60"/>
      <c r="G181" s="60"/>
    </row>
    <row r="182" spans="1:7" ht="12.75">
      <c r="A182" s="60"/>
      <c r="B182" s="60"/>
      <c r="C182" s="60"/>
      <c r="D182" s="188"/>
      <c r="E182" s="60"/>
      <c r="F182" s="60"/>
      <c r="G182" s="60"/>
    </row>
    <row r="183" spans="1:7" ht="12.75">
      <c r="A183" s="60"/>
      <c r="B183" s="60"/>
      <c r="C183" s="60"/>
      <c r="D183" s="188"/>
      <c r="E183" s="60"/>
      <c r="F183" s="60"/>
      <c r="G183" s="60"/>
    </row>
    <row r="184" spans="1:7" ht="12.75">
      <c r="A184" s="83"/>
      <c r="B184" s="60"/>
      <c r="C184" s="60"/>
      <c r="D184" s="188"/>
      <c r="E184" s="60"/>
      <c r="F184" s="60"/>
      <c r="G184" s="60"/>
    </row>
    <row r="185" spans="1:7" ht="12.75">
      <c r="A185" s="60"/>
      <c r="B185" s="60"/>
      <c r="C185" s="60"/>
      <c r="D185" s="188"/>
      <c r="E185" s="60"/>
      <c r="F185" s="60"/>
      <c r="G185" s="60"/>
    </row>
    <row r="186" spans="1:7" ht="12.75">
      <c r="A186" s="83"/>
      <c r="B186" s="60"/>
      <c r="C186" s="60"/>
      <c r="D186" s="188"/>
      <c r="E186" s="60"/>
      <c r="F186" s="60"/>
      <c r="G186" s="60"/>
    </row>
    <row r="187" spans="1:7" ht="12.75">
      <c r="A187" s="60"/>
      <c r="B187" s="60"/>
      <c r="C187" s="60"/>
      <c r="D187" s="188"/>
      <c r="E187" s="60"/>
      <c r="F187" s="60"/>
      <c r="G187" s="60"/>
    </row>
    <row r="188" spans="1:7" ht="15">
      <c r="A188" s="85"/>
      <c r="B188" s="60"/>
      <c r="C188" s="60"/>
      <c r="D188" s="188"/>
      <c r="E188" s="60"/>
      <c r="F188" s="60"/>
      <c r="G188" s="60"/>
    </row>
    <row r="189" spans="1:7" ht="12.75">
      <c r="A189" s="84"/>
      <c r="B189" s="60"/>
      <c r="C189" s="60"/>
      <c r="D189" s="188"/>
      <c r="E189" s="60"/>
      <c r="F189" s="60"/>
      <c r="G189" s="60"/>
    </row>
    <row r="190" spans="1:7" ht="12.75">
      <c r="A190" s="60"/>
      <c r="B190" s="60"/>
      <c r="C190" s="60"/>
      <c r="D190" s="188"/>
      <c r="E190" s="60"/>
      <c r="F190" s="60"/>
      <c r="G190" s="60"/>
    </row>
    <row r="191" spans="1:7" ht="12.75">
      <c r="A191" s="60"/>
      <c r="B191" s="60"/>
      <c r="C191" s="60"/>
      <c r="D191" s="188"/>
      <c r="E191" s="60"/>
      <c r="F191" s="60"/>
      <c r="G191" s="60"/>
    </row>
    <row r="192" spans="1:7" ht="12.75">
      <c r="A192" s="60"/>
      <c r="B192" s="60"/>
      <c r="C192" s="60"/>
      <c r="D192" s="188"/>
      <c r="E192" s="60"/>
      <c r="F192" s="60"/>
      <c r="G192" s="60"/>
    </row>
    <row r="193" spans="1:7" ht="12.75">
      <c r="A193" s="60"/>
      <c r="B193" s="60"/>
      <c r="C193" s="60"/>
      <c r="D193" s="188"/>
      <c r="E193" s="60"/>
      <c r="F193" s="60"/>
      <c r="G193" s="60"/>
    </row>
    <row r="194" spans="1:7" ht="12.75">
      <c r="A194" s="60"/>
      <c r="B194" s="60"/>
      <c r="C194" s="60"/>
      <c r="D194" s="188"/>
      <c r="E194" s="60"/>
      <c r="F194" s="60"/>
      <c r="G194" s="60"/>
    </row>
    <row r="195" spans="1:7" ht="12.75">
      <c r="A195" s="60"/>
      <c r="B195" s="60"/>
      <c r="C195" s="60"/>
      <c r="D195" s="188"/>
      <c r="E195" s="60"/>
      <c r="F195" s="60"/>
      <c r="G195" s="60"/>
    </row>
    <row r="196" spans="1:7" ht="12.75">
      <c r="A196" s="60"/>
      <c r="B196" s="60"/>
      <c r="C196" s="60"/>
      <c r="D196" s="188"/>
      <c r="E196" s="60"/>
      <c r="F196" s="60"/>
      <c r="G196" s="60"/>
    </row>
    <row r="197" spans="1:7" ht="12.75">
      <c r="A197" s="60"/>
      <c r="B197" s="60"/>
      <c r="C197" s="60"/>
      <c r="D197" s="188"/>
      <c r="E197" s="60"/>
      <c r="F197" s="60"/>
      <c r="G197" s="60"/>
    </row>
    <row r="198" spans="1:7" ht="12.75">
      <c r="A198" s="60"/>
      <c r="B198" s="60"/>
      <c r="C198" s="60"/>
      <c r="D198" s="188"/>
      <c r="E198" s="60"/>
      <c r="F198" s="60"/>
      <c r="G198" s="60"/>
    </row>
    <row r="199" spans="1:7" ht="12.75">
      <c r="A199" s="60"/>
      <c r="B199" s="60"/>
      <c r="C199" s="60"/>
      <c r="D199" s="188"/>
      <c r="E199" s="60"/>
      <c r="F199" s="60"/>
      <c r="G199" s="60"/>
    </row>
    <row r="200" spans="1:7" ht="12.75">
      <c r="A200" s="60"/>
      <c r="B200" s="60"/>
      <c r="C200" s="60"/>
      <c r="D200" s="188"/>
      <c r="E200" s="60"/>
      <c r="F200" s="60"/>
      <c r="G200" s="60"/>
    </row>
    <row r="201" spans="1:7" ht="12.75">
      <c r="A201" s="60"/>
      <c r="B201" s="60"/>
      <c r="C201" s="60"/>
      <c r="D201" s="188"/>
      <c r="E201" s="60"/>
      <c r="F201" s="60"/>
      <c r="G201" s="60"/>
    </row>
    <row r="202" spans="1:7" ht="12.75">
      <c r="A202" s="60"/>
      <c r="B202" s="60"/>
      <c r="C202" s="60"/>
      <c r="D202" s="188"/>
      <c r="E202" s="60"/>
      <c r="F202" s="60"/>
      <c r="G202" s="60"/>
    </row>
    <row r="203" spans="1:7" ht="12.75">
      <c r="A203" s="60"/>
      <c r="B203" s="60"/>
      <c r="C203" s="60"/>
      <c r="D203" s="188"/>
      <c r="E203" s="60"/>
      <c r="F203" s="60"/>
      <c r="G203" s="60"/>
    </row>
    <row r="204" spans="1:7" ht="12.75">
      <c r="A204" s="83"/>
      <c r="B204" s="60"/>
      <c r="C204" s="60"/>
      <c r="D204" s="188"/>
      <c r="E204" s="60"/>
      <c r="F204" s="60"/>
      <c r="G204" s="60"/>
    </row>
  </sheetData>
  <sheetProtection/>
  <printOptions/>
  <pageMargins left="0.3937007874015748" right="0.1968503937007874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Rozsypal Jiří</cp:lastModifiedBy>
  <cp:lastPrinted>2016-05-09T14:30:01Z</cp:lastPrinted>
  <dcterms:created xsi:type="dcterms:W3CDTF">2009-02-05T06:19:27Z</dcterms:created>
  <dcterms:modified xsi:type="dcterms:W3CDTF">2016-06-06T06:28:34Z</dcterms:modified>
  <cp:category/>
  <cp:version/>
  <cp:contentType/>
  <cp:contentStatus/>
</cp:coreProperties>
</file>